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p\Desktop\"/>
    </mc:Choice>
  </mc:AlternateContent>
  <bookViews>
    <workbookView xWindow="480" yWindow="120" windowWidth="19320" windowHeight="9240"/>
  </bookViews>
  <sheets>
    <sheet name="성적표" sheetId="1" r:id="rId1"/>
    <sheet name="(건드리지말것)" sheetId="2" state="hidden" r:id="rId2"/>
    <sheet name="Sheet3" sheetId="3" state="hidden" r:id="rId3"/>
  </sheets>
  <calcPr calcId="152511"/>
</workbook>
</file>

<file path=xl/calcChain.xml><?xml version="1.0" encoding="utf-8"?>
<calcChain xmlns="http://schemas.openxmlformats.org/spreadsheetml/2006/main">
  <c r="Z19" i="1" l="1"/>
  <c r="Y19" i="1"/>
  <c r="S56" i="1"/>
  <c r="S9" i="1"/>
  <c r="S19" i="1"/>
  <c r="O56" i="1"/>
  <c r="P56" i="1" s="1"/>
  <c r="Q56" i="1" s="1"/>
  <c r="R56" i="1" s="1"/>
  <c r="O55" i="1"/>
  <c r="P55" i="1" s="1"/>
  <c r="Q55" i="1" s="1"/>
  <c r="R55" i="1" s="1"/>
  <c r="O54" i="1"/>
  <c r="P54" i="1" s="1"/>
  <c r="Q54" i="1" s="1"/>
  <c r="R54" i="1" s="1"/>
  <c r="O53" i="1"/>
  <c r="P53" i="1" s="1"/>
  <c r="Q53" i="1" s="1"/>
  <c r="R53" i="1" s="1"/>
  <c r="O52" i="1"/>
  <c r="P52" i="1" s="1"/>
  <c r="Q52" i="1" s="1"/>
  <c r="R52" i="1" s="1"/>
  <c r="O51" i="1"/>
  <c r="P51" i="1" s="1"/>
  <c r="Q51" i="1" s="1"/>
  <c r="R51" i="1" s="1"/>
  <c r="O50" i="1"/>
  <c r="P50" i="1" s="1"/>
  <c r="Q50" i="1" s="1"/>
  <c r="R50" i="1" s="1"/>
  <c r="O49" i="1"/>
  <c r="P49" i="1" s="1"/>
  <c r="Q49" i="1" s="1"/>
  <c r="R49" i="1" s="1"/>
  <c r="O48" i="1"/>
  <c r="P48" i="1" s="1"/>
  <c r="Q48" i="1" s="1"/>
  <c r="R48" i="1" s="1"/>
  <c r="O47" i="1"/>
  <c r="P47" i="1" s="1"/>
  <c r="Q47" i="1" s="1"/>
  <c r="R47" i="1" s="1"/>
  <c r="O46" i="1"/>
  <c r="P46" i="1" s="1"/>
  <c r="Q46" i="1" s="1"/>
  <c r="R46" i="1" s="1"/>
  <c r="O45" i="1"/>
  <c r="P45" i="1" s="1"/>
  <c r="Q45" i="1" s="1"/>
  <c r="R45" i="1" s="1"/>
  <c r="O44" i="1"/>
  <c r="P44" i="1" s="1"/>
  <c r="Q44" i="1" s="1"/>
  <c r="R44" i="1" s="1"/>
  <c r="O43" i="1"/>
  <c r="P43" i="1" s="1"/>
  <c r="Q43" i="1" s="1"/>
  <c r="R43" i="1" s="1"/>
  <c r="O42" i="1"/>
  <c r="P42" i="1" s="1"/>
  <c r="Q42" i="1" s="1"/>
  <c r="R42" i="1" s="1"/>
  <c r="O41" i="1"/>
  <c r="P41" i="1" s="1"/>
  <c r="Q41" i="1" s="1"/>
  <c r="R41" i="1" s="1"/>
  <c r="O40" i="1"/>
  <c r="P40" i="1" s="1"/>
  <c r="Q40" i="1" s="1"/>
  <c r="R40" i="1" s="1"/>
  <c r="O39" i="1"/>
  <c r="P39" i="1" s="1"/>
  <c r="Q39" i="1" s="1"/>
  <c r="R39" i="1" s="1"/>
  <c r="O38" i="1"/>
  <c r="P38" i="1" s="1"/>
  <c r="Q38" i="1" s="1"/>
  <c r="R38" i="1" s="1"/>
  <c r="O37" i="1"/>
  <c r="P37" i="1" s="1"/>
  <c r="Q37" i="1" s="1"/>
  <c r="R37" i="1" s="1"/>
  <c r="O36" i="1"/>
  <c r="P36" i="1" s="1"/>
  <c r="Q36" i="1" s="1"/>
  <c r="R36" i="1" s="1"/>
  <c r="O35" i="1"/>
  <c r="P35" i="1" s="1"/>
  <c r="Q35" i="1" s="1"/>
  <c r="R35" i="1" s="1"/>
  <c r="O34" i="1"/>
  <c r="P34" i="1" s="1"/>
  <c r="Q34" i="1" s="1"/>
  <c r="R34" i="1" s="1"/>
  <c r="O33" i="1"/>
  <c r="P33" i="1" s="1"/>
  <c r="Q33" i="1" s="1"/>
  <c r="R33" i="1" s="1"/>
  <c r="O32" i="1"/>
  <c r="P32" i="1" s="1"/>
  <c r="Q32" i="1" s="1"/>
  <c r="R32" i="1" s="1"/>
  <c r="O31" i="1"/>
  <c r="P31" i="1" s="1"/>
  <c r="Q31" i="1" s="1"/>
  <c r="R31" i="1" s="1"/>
  <c r="O30" i="1"/>
  <c r="P30" i="1" s="1"/>
  <c r="Q30" i="1" s="1"/>
  <c r="R30" i="1" s="1"/>
  <c r="O29" i="1"/>
  <c r="P29" i="1" s="1"/>
  <c r="Q29" i="1" s="1"/>
  <c r="R29" i="1" s="1"/>
  <c r="O28" i="1"/>
  <c r="P28" i="1" s="1"/>
  <c r="Q28" i="1" s="1"/>
  <c r="R28" i="1" s="1"/>
  <c r="O27" i="1"/>
  <c r="P27" i="1" s="1"/>
  <c r="Q27" i="1" s="1"/>
  <c r="R27" i="1" s="1"/>
  <c r="O26" i="1"/>
  <c r="P26" i="1" s="1"/>
  <c r="Q26" i="1" s="1"/>
  <c r="R26" i="1" s="1"/>
  <c r="O25" i="1"/>
  <c r="P25" i="1" s="1"/>
  <c r="Q25" i="1" s="1"/>
  <c r="R25" i="1" s="1"/>
  <c r="O24" i="1"/>
  <c r="P24" i="1" s="1"/>
  <c r="Q24" i="1" s="1"/>
  <c r="R24" i="1" s="1"/>
  <c r="O23" i="1"/>
  <c r="P23" i="1" s="1"/>
  <c r="Q23" i="1" s="1"/>
  <c r="R23" i="1" s="1"/>
  <c r="O22" i="1"/>
  <c r="P22" i="1" s="1"/>
  <c r="Q22" i="1" s="1"/>
  <c r="R22" i="1" s="1"/>
  <c r="O21" i="1"/>
  <c r="P21" i="1" s="1"/>
  <c r="Q21" i="1" s="1"/>
  <c r="R21" i="1" s="1"/>
  <c r="O20" i="1"/>
  <c r="P20" i="1" s="1"/>
  <c r="Q20" i="1" s="1"/>
  <c r="R20" i="1" s="1"/>
  <c r="O19" i="1"/>
  <c r="P19" i="1" s="1"/>
  <c r="Q19" i="1" s="1"/>
  <c r="R19" i="1" s="1"/>
  <c r="O18" i="1"/>
  <c r="P18" i="1" s="1"/>
  <c r="Q18" i="1" s="1"/>
  <c r="R18" i="1" s="1"/>
  <c r="O17" i="1"/>
  <c r="P17" i="1" s="1"/>
  <c r="Q17" i="1" s="1"/>
  <c r="R17" i="1" s="1"/>
  <c r="O16" i="1"/>
  <c r="P16" i="1" s="1"/>
  <c r="Q16" i="1" s="1"/>
  <c r="R16" i="1" s="1"/>
  <c r="O15" i="1"/>
  <c r="P15" i="1" s="1"/>
  <c r="Q15" i="1" s="1"/>
  <c r="R15" i="1" s="1"/>
  <c r="O14" i="1"/>
  <c r="P14" i="1" s="1"/>
  <c r="Q14" i="1" s="1"/>
  <c r="R14" i="1" s="1"/>
  <c r="O13" i="1"/>
  <c r="P13" i="1" s="1"/>
  <c r="Q13" i="1" s="1"/>
  <c r="R13" i="1" s="1"/>
  <c r="O12" i="1"/>
  <c r="P12" i="1" s="1"/>
  <c r="Q12" i="1" s="1"/>
  <c r="R12" i="1" s="1"/>
  <c r="O11" i="1"/>
  <c r="P11" i="1" s="1"/>
  <c r="Q11" i="1" s="1"/>
  <c r="S11" i="1" s="1"/>
  <c r="O10" i="1"/>
  <c r="P10" i="1" s="1"/>
  <c r="Q10" i="1" s="1"/>
  <c r="S10" i="1" s="1"/>
  <c r="O9" i="1"/>
  <c r="O8" i="1"/>
  <c r="P8" i="1" s="1"/>
  <c r="Q8" i="1" s="1"/>
  <c r="S8" i="1" s="1"/>
  <c r="O7" i="1"/>
  <c r="P7" i="1" s="1"/>
  <c r="Q7" i="1" s="1"/>
  <c r="S7" i="1" s="1"/>
  <c r="O6" i="1"/>
  <c r="P6" i="1" s="1"/>
  <c r="Q6" i="1" s="1"/>
  <c r="S6" i="1" s="1"/>
  <c r="O5" i="1"/>
  <c r="P5" i="1" s="1"/>
  <c r="Q5" i="1" s="1"/>
  <c r="S5" i="1" s="1"/>
  <c r="O4" i="1"/>
  <c r="O3" i="1"/>
  <c r="P3" i="1" s="1"/>
  <c r="Q3" i="1" s="1"/>
  <c r="S3" i="1" s="1"/>
  <c r="P9" i="1"/>
  <c r="Q9" i="1" s="1"/>
  <c r="P4" i="1"/>
  <c r="Q4" i="1" s="1"/>
  <c r="S4" i="1" s="1"/>
  <c r="I4" i="1"/>
  <c r="I8" i="1"/>
  <c r="I9" i="1"/>
  <c r="I10" i="1"/>
  <c r="I11" i="1"/>
  <c r="I18" i="1"/>
  <c r="I19" i="1"/>
  <c r="I20" i="1"/>
  <c r="I22" i="1"/>
  <c r="I31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L48" i="1"/>
  <c r="L49" i="1"/>
  <c r="L50" i="1"/>
  <c r="L51" i="1"/>
  <c r="L52" i="1"/>
  <c r="L53" i="1"/>
  <c r="L54" i="1"/>
  <c r="L55" i="1"/>
  <c r="L5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S53" i="1" l="1"/>
  <c r="S52" i="1"/>
  <c r="S49" i="1"/>
  <c r="S44" i="1"/>
  <c r="S40" i="1"/>
  <c r="S31" i="1"/>
  <c r="S35" i="1"/>
  <c r="Y5" i="1"/>
  <c r="S25" i="1"/>
  <c r="Z5" i="1"/>
  <c r="S29" i="1"/>
  <c r="S26" i="1"/>
  <c r="S22" i="1"/>
  <c r="S18" i="1"/>
  <c r="S38" i="1"/>
  <c r="S34" i="1"/>
  <c r="S47" i="1"/>
  <c r="S43" i="1"/>
  <c r="S37" i="1"/>
  <c r="S33" i="1"/>
  <c r="S28" i="1"/>
  <c r="S24" i="1"/>
  <c r="S55" i="1"/>
  <c r="S51" i="1"/>
  <c r="S46" i="1"/>
  <c r="S42" i="1"/>
  <c r="S20" i="1"/>
  <c r="S36" i="1"/>
  <c r="S32" i="1"/>
  <c r="S27" i="1"/>
  <c r="S23" i="1"/>
  <c r="S54" i="1"/>
  <c r="S50" i="1"/>
  <c r="S45" i="1"/>
  <c r="S41" i="1"/>
  <c r="M30" i="1"/>
  <c r="M21" i="1"/>
  <c r="S14" i="1"/>
  <c r="S17" i="1"/>
  <c r="S13" i="1"/>
  <c r="S16" i="1"/>
  <c r="S12" i="1"/>
  <c r="S15" i="1"/>
  <c r="M12" i="1"/>
  <c r="S48" i="1"/>
  <c r="S39" i="1"/>
  <c r="S30" i="1"/>
  <c r="S21" i="1"/>
  <c r="M48" i="1"/>
  <c r="R11" i="1"/>
  <c r="R10" i="1"/>
  <c r="R9" i="1"/>
  <c r="R8" i="1"/>
  <c r="R7" i="1"/>
  <c r="R6" i="1"/>
  <c r="R5" i="1"/>
  <c r="R4" i="1"/>
  <c r="R3" i="1"/>
  <c r="T21" i="1"/>
  <c r="T48" i="1"/>
  <c r="T39" i="1"/>
  <c r="T30" i="1"/>
  <c r="T12" i="1"/>
  <c r="Y4" i="1" l="1"/>
  <c r="X4" i="1"/>
  <c r="X5" i="1"/>
  <c r="Y7" i="1" s="1"/>
  <c r="Z4" i="1"/>
  <c r="T3" i="1"/>
  <c r="W17" i="1" s="1"/>
  <c r="L47" i="1"/>
  <c r="M39" i="1" s="1"/>
  <c r="X7" i="1" l="1"/>
  <c r="L4" i="1"/>
  <c r="L5" i="1"/>
  <c r="L6" i="1"/>
  <c r="L3" i="1"/>
  <c r="M3" i="1" l="1"/>
  <c r="W5" i="1" s="1"/>
  <c r="W16" i="1"/>
  <c r="U3" i="1" s="1"/>
  <c r="W4" i="1" l="1"/>
</calcChain>
</file>

<file path=xl/sharedStrings.xml><?xml version="1.0" encoding="utf-8"?>
<sst xmlns="http://schemas.openxmlformats.org/spreadsheetml/2006/main" count="100" uniqueCount="63">
  <si>
    <t>과목</t>
    <phoneticPr fontId="1" type="noConversion"/>
  </si>
  <si>
    <t>학년</t>
    <phoneticPr fontId="1" type="noConversion"/>
  </si>
  <si>
    <t>원점수</t>
    <phoneticPr fontId="1" type="noConversion"/>
  </si>
  <si>
    <t>석차</t>
    <phoneticPr fontId="1" type="noConversion"/>
  </si>
  <si>
    <t>학기</t>
    <phoneticPr fontId="1" type="noConversion"/>
  </si>
  <si>
    <t>등급</t>
  </si>
  <si>
    <t>등급</t>
    <phoneticPr fontId="1" type="noConversion"/>
  </si>
  <si>
    <t>평균</t>
    <phoneticPr fontId="1" type="noConversion"/>
  </si>
  <si>
    <t>표준편차</t>
    <phoneticPr fontId="1" type="noConversion"/>
  </si>
  <si>
    <t>Z점수 참고표</t>
    <phoneticPr fontId="1" type="noConversion"/>
  </si>
  <si>
    <r>
      <t xml:space="preserve">Z </t>
    </r>
    <r>
      <rPr>
        <b/>
        <sz val="8"/>
        <color rgb="FF000000"/>
        <rFont val="맑은 고딕"/>
        <family val="3"/>
        <charset val="129"/>
        <scheme val="minor"/>
      </rPr>
      <t>점수</t>
    </r>
  </si>
  <si>
    <t>석차백분율</t>
  </si>
  <si>
    <t>Z점수</t>
    <phoneticPr fontId="1" type="noConversion"/>
  </si>
  <si>
    <t>등급표</t>
    <phoneticPr fontId="1" type="noConversion"/>
  </si>
  <si>
    <t>등급평균</t>
    <phoneticPr fontId="1" type="noConversion"/>
  </si>
  <si>
    <t>학기평균</t>
    <phoneticPr fontId="1" type="noConversion"/>
  </si>
  <si>
    <t>학교등급평균</t>
    <phoneticPr fontId="1" type="noConversion"/>
  </si>
  <si>
    <t>백분위</t>
    <phoneticPr fontId="1" type="noConversion"/>
  </si>
  <si>
    <t>등급</t>
    <phoneticPr fontId="1" type="noConversion"/>
  </si>
  <si>
    <t>이수단위</t>
    <phoneticPr fontId="1" type="noConversion"/>
  </si>
  <si>
    <t>이수*등급</t>
    <phoneticPr fontId="1" type="noConversion"/>
  </si>
  <si>
    <t>백분위</t>
    <phoneticPr fontId="1" type="noConversion"/>
  </si>
  <si>
    <r>
      <t xml:space="preserve">전체인원
</t>
    </r>
    <r>
      <rPr>
        <sz val="9"/>
        <color theme="1"/>
        <rFont val="맑은 고딕"/>
        <family val="3"/>
        <charset val="129"/>
        <scheme val="minor"/>
      </rPr>
      <t>(수강자수)</t>
    </r>
    <phoneticPr fontId="1" type="noConversion"/>
  </si>
  <si>
    <r>
      <t xml:space="preserve">등급
</t>
    </r>
    <r>
      <rPr>
        <sz val="8"/>
        <color theme="1"/>
        <rFont val="맑은 고딕"/>
        <family val="3"/>
        <charset val="129"/>
        <scheme val="minor"/>
      </rPr>
      <t>(직접입력)</t>
    </r>
    <phoneticPr fontId="1" type="noConversion"/>
  </si>
  <si>
    <t>z백분율</t>
    <phoneticPr fontId="1" type="noConversion"/>
  </si>
  <si>
    <t>학기</t>
    <phoneticPr fontId="1" type="noConversion"/>
  </si>
  <si>
    <t>학기</t>
    <phoneticPr fontId="1" type="noConversion"/>
  </si>
  <si>
    <t>(Z점수)</t>
    <phoneticPr fontId="1" type="noConversion"/>
  </si>
  <si>
    <t>1학기</t>
    <phoneticPr fontId="1" type="noConversion"/>
  </si>
  <si>
    <t>고려대</t>
    <phoneticPr fontId="1" type="noConversion"/>
  </si>
  <si>
    <t>1학년</t>
    <phoneticPr fontId="1" type="noConversion"/>
  </si>
  <si>
    <t>2학년</t>
    <phoneticPr fontId="1" type="noConversion"/>
  </si>
  <si>
    <t>3학년</t>
    <phoneticPr fontId="1" type="noConversion"/>
  </si>
  <si>
    <t>고려대환산</t>
    <phoneticPr fontId="1" type="noConversion"/>
  </si>
  <si>
    <t>Made by 물량공급</t>
    <phoneticPr fontId="1" type="noConversion"/>
  </si>
  <si>
    <t>고대식등급</t>
    <phoneticPr fontId="1" type="noConversion"/>
  </si>
  <si>
    <t>국어,영어,수학,사회(문과), 과학(이과) 입력
문과는 사회만, 이과는 과학만입력</t>
    <phoneticPr fontId="1" type="noConversion"/>
  </si>
  <si>
    <t>국어</t>
  </si>
  <si>
    <t>수학10-가</t>
  </si>
  <si>
    <t>수학10-나</t>
  </si>
  <si>
    <t>과학</t>
  </si>
  <si>
    <t>영어10-a</t>
  </si>
  <si>
    <t>영어10-b</t>
  </si>
  <si>
    <t/>
  </si>
  <si>
    <t>문학</t>
  </si>
  <si>
    <t>수학Ⅰ</t>
  </si>
  <si>
    <t>수학Ⅱ</t>
  </si>
  <si>
    <t>화학Ⅰ</t>
  </si>
  <si>
    <t>지구과학Ⅰ</t>
  </si>
  <si>
    <t>생물Ⅰ</t>
  </si>
  <si>
    <t>물리Ⅰ</t>
  </si>
  <si>
    <t>영어Ⅰ</t>
  </si>
  <si>
    <t>영어회화</t>
  </si>
  <si>
    <t>작문</t>
  </si>
  <si>
    <t>독서</t>
  </si>
  <si>
    <t>확률과통계</t>
  </si>
  <si>
    <t>미분과적분</t>
  </si>
  <si>
    <t>화학Ⅱ</t>
  </si>
  <si>
    <t>물리Ⅱ</t>
  </si>
  <si>
    <t>영어Ⅱ</t>
  </si>
  <si>
    <t>평균등급(이수단위)</t>
    <phoneticPr fontId="1" type="noConversion"/>
  </si>
  <si>
    <t>이수단위(O)</t>
    <phoneticPr fontId="1" type="noConversion"/>
  </si>
  <si>
    <t>이수단위(x)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</si>
</sst>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);[Red]\(0.00\)"/>
    <numFmt numFmtId="177" formatCode="0.000_);[Red]\(0.000\)"/>
    <numFmt numFmtId="178" formatCode="0.0000_);[Red]\(0.000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color rgb="FF000000"/>
      <name val="맑은 고딕"/>
      <family val="3"/>
      <charset val="129"/>
      <scheme val="minor"/>
    </font>
    <font>
      <b/>
      <sz val="8"/>
      <color rgb="FF000000"/>
      <name val="굴림"/>
      <family val="3"/>
      <charset val="129"/>
    </font>
    <font>
      <b/>
      <sz val="8"/>
      <color rgb="FF000000"/>
      <name val="맑은 고딕"/>
      <family val="3"/>
      <charset val="129"/>
      <scheme val="minor"/>
    </font>
    <font>
      <sz val="8"/>
      <color rgb="FF000000"/>
      <name val="굴림"/>
      <family val="3"/>
      <charset val="129"/>
    </font>
    <font>
      <sz val="11"/>
      <color rgb="FF006100"/>
      <name val="맑은 고딕"/>
      <family val="2"/>
      <charset val="129"/>
      <scheme val="minor"/>
    </font>
    <font>
      <b/>
      <sz val="14"/>
      <color rgb="FFFF0000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6D6D6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rgb="FFC6EFCE"/>
      </patternFill>
    </fill>
  </fills>
  <borders count="4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dashed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dashed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dashed">
        <color auto="1"/>
      </bottom>
      <diagonal/>
    </border>
    <border>
      <left style="medium">
        <color indexed="64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 style="thin">
        <color auto="1"/>
      </right>
      <top style="dashed">
        <color auto="1"/>
      </top>
      <bottom style="medium">
        <color indexed="64"/>
      </bottom>
      <diagonal/>
    </border>
    <border>
      <left style="thick">
        <color auto="1"/>
      </left>
      <right/>
      <top style="dashed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medium">
        <color indexed="64"/>
      </bottom>
      <diagonal/>
    </border>
    <border>
      <left/>
      <right style="thin">
        <color auto="1"/>
      </right>
      <top style="dashed">
        <color auto="1"/>
      </top>
      <bottom/>
      <diagonal/>
    </border>
    <border>
      <left style="medium">
        <color indexed="64"/>
      </left>
      <right style="thin">
        <color auto="1"/>
      </right>
      <top style="dashed">
        <color auto="1"/>
      </top>
      <bottom/>
      <diagonal/>
    </border>
    <border>
      <left style="thick">
        <color auto="1"/>
      </left>
      <right/>
      <top style="dashed">
        <color auto="1"/>
      </top>
      <bottom style="dashed">
        <color auto="1"/>
      </bottom>
      <diagonal/>
    </border>
    <border>
      <left style="thick">
        <color auto="1"/>
      </left>
      <right/>
      <top style="dashed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auto="1"/>
      </bottom>
      <diagonal/>
    </border>
    <border>
      <left style="medium">
        <color indexed="64"/>
      </left>
      <right style="medium">
        <color indexed="64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 style="medium">
        <color indexed="64"/>
      </right>
      <top style="dashed">
        <color auto="1"/>
      </top>
      <bottom/>
      <diagonal/>
    </border>
    <border>
      <left style="medium">
        <color indexed="64"/>
      </left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4" borderId="0" applyNumberFormat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Protection="1">
      <alignment vertical="center"/>
    </xf>
    <xf numFmtId="0" fontId="0" fillId="3" borderId="23" xfId="0" applyFill="1" applyBorder="1" applyAlignment="1" applyProtection="1">
      <alignment horizontal="center" vertical="center"/>
    </xf>
    <xf numFmtId="0" fontId="0" fillId="3" borderId="8" xfId="0" applyFill="1" applyBorder="1" applyAlignment="1" applyProtection="1">
      <alignment horizontal="center" vertical="center"/>
    </xf>
    <xf numFmtId="0" fontId="0" fillId="0" borderId="32" xfId="0" applyBorder="1" applyProtection="1">
      <alignment vertical="center"/>
    </xf>
    <xf numFmtId="0" fontId="0" fillId="0" borderId="15" xfId="0" applyBorder="1" applyProtection="1">
      <alignment vertical="center"/>
    </xf>
    <xf numFmtId="0" fontId="6" fillId="4" borderId="15" xfId="1" applyBorder="1" applyProtection="1">
      <alignment vertical="center"/>
    </xf>
    <xf numFmtId="0" fontId="0" fillId="0" borderId="24" xfId="0" applyBorder="1" applyProtection="1">
      <alignment vertical="center"/>
    </xf>
    <xf numFmtId="0" fontId="0" fillId="0" borderId="48" xfId="0" applyBorder="1" applyProtection="1">
      <alignment vertical="center"/>
    </xf>
    <xf numFmtId="0" fontId="0" fillId="0" borderId="33" xfId="0" applyBorder="1" applyProtection="1">
      <alignment vertical="center"/>
    </xf>
    <xf numFmtId="0" fontId="0" fillId="0" borderId="9" xfId="0" applyBorder="1" applyProtection="1">
      <alignment vertical="center"/>
    </xf>
    <xf numFmtId="0" fontId="6" fillId="4" borderId="9" xfId="1" applyBorder="1" applyProtection="1">
      <alignment vertical="center"/>
    </xf>
    <xf numFmtId="0" fontId="0" fillId="0" borderId="25" xfId="0" applyBorder="1" applyProtection="1">
      <alignment vertical="center"/>
    </xf>
    <xf numFmtId="0" fontId="0" fillId="0" borderId="47" xfId="0" applyBorder="1" applyProtection="1">
      <alignment vertical="center"/>
    </xf>
    <xf numFmtId="0" fontId="0" fillId="0" borderId="43" xfId="0" applyBorder="1" applyProtection="1">
      <alignment vertical="center"/>
    </xf>
    <xf numFmtId="0" fontId="0" fillId="0" borderId="34" xfId="0" applyBorder="1" applyProtection="1">
      <alignment vertical="center"/>
    </xf>
    <xf numFmtId="0" fontId="0" fillId="0" borderId="20" xfId="0" applyBorder="1" applyProtection="1">
      <alignment vertical="center"/>
    </xf>
    <xf numFmtId="0" fontId="6" fillId="4" borderId="20" xfId="1" applyBorder="1" applyProtection="1">
      <alignment vertical="center"/>
    </xf>
    <xf numFmtId="0" fontId="0" fillId="0" borderId="26" xfId="0" applyBorder="1" applyProtection="1">
      <alignment vertical="center"/>
    </xf>
    <xf numFmtId="177" fontId="0" fillId="0" borderId="32" xfId="0" applyNumberFormat="1" applyBorder="1" applyProtection="1">
      <alignment vertical="center"/>
    </xf>
    <xf numFmtId="177" fontId="0" fillId="0" borderId="33" xfId="0" applyNumberFormat="1" applyBorder="1" applyProtection="1">
      <alignment vertical="center"/>
    </xf>
    <xf numFmtId="177" fontId="0" fillId="0" borderId="34" xfId="0" applyNumberFormat="1" applyBorder="1" applyProtection="1">
      <alignment vertical="center"/>
    </xf>
    <xf numFmtId="178" fontId="0" fillId="0" borderId="32" xfId="0" applyNumberFormat="1" applyBorder="1" applyProtection="1">
      <alignment vertical="center"/>
    </xf>
    <xf numFmtId="178" fontId="0" fillId="0" borderId="33" xfId="0" applyNumberFormat="1" applyBorder="1" applyProtection="1">
      <alignment vertical="center"/>
    </xf>
    <xf numFmtId="178" fontId="0" fillId="0" borderId="34" xfId="0" applyNumberFormat="1" applyBorder="1" applyProtection="1">
      <alignment vertical="center"/>
    </xf>
    <xf numFmtId="177" fontId="0" fillId="0" borderId="43" xfId="0" applyNumberFormat="1" applyBorder="1" applyProtection="1">
      <alignment vertical="center"/>
    </xf>
    <xf numFmtId="0" fontId="0" fillId="0" borderId="43" xfId="0" applyBorder="1" applyAlignment="1" applyProtection="1">
      <alignment horizontal="center" vertical="center"/>
    </xf>
    <xf numFmtId="0" fontId="0" fillId="0" borderId="43" xfId="0" applyBorder="1" applyAlignment="1" applyProtection="1">
      <alignment horizontal="center" vertical="center" wrapText="1"/>
    </xf>
    <xf numFmtId="0" fontId="0" fillId="3" borderId="23" xfId="0" applyFill="1" applyBorder="1" applyAlignment="1" applyProtection="1">
      <alignment horizontal="center" vertical="center"/>
    </xf>
    <xf numFmtId="0" fontId="0" fillId="3" borderId="46" xfId="0" applyFill="1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37" xfId="0" applyBorder="1" applyAlignment="1" applyProtection="1">
      <alignment horizontal="center" vertical="center"/>
    </xf>
    <xf numFmtId="0" fontId="0" fillId="0" borderId="27" xfId="0" applyBorder="1" applyAlignment="1" applyProtection="1">
      <alignment horizontal="center" vertical="center"/>
    </xf>
    <xf numFmtId="0" fontId="0" fillId="0" borderId="38" xfId="0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36" xfId="0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176" fontId="6" fillId="4" borderId="16" xfId="1" applyNumberFormat="1" applyBorder="1" applyAlignment="1" applyProtection="1">
      <alignment horizontal="center" vertical="center"/>
    </xf>
    <xf numFmtId="176" fontId="6" fillId="4" borderId="18" xfId="1" applyNumberFormat="1" applyBorder="1" applyAlignment="1" applyProtection="1">
      <alignment horizontal="center" vertical="center"/>
    </xf>
    <xf numFmtId="176" fontId="6" fillId="4" borderId="21" xfId="1" applyNumberFormat="1" applyBorder="1" applyAlignment="1" applyProtection="1">
      <alignment horizontal="center" vertical="center"/>
    </xf>
    <xf numFmtId="0" fontId="7" fillId="4" borderId="22" xfId="1" applyFont="1" applyBorder="1" applyAlignment="1" applyProtection="1">
      <alignment horizontal="center" vertical="center"/>
    </xf>
    <xf numFmtId="0" fontId="7" fillId="4" borderId="0" xfId="1" applyFont="1" applyBorder="1" applyAlignment="1" applyProtection="1">
      <alignment horizontal="center" vertical="center"/>
    </xf>
    <xf numFmtId="176" fontId="6" fillId="4" borderId="44" xfId="1" applyNumberFormat="1" applyBorder="1" applyAlignment="1" applyProtection="1">
      <alignment horizontal="center" vertical="center"/>
    </xf>
    <xf numFmtId="176" fontId="6" fillId="4" borderId="11" xfId="1" applyNumberFormat="1" applyBorder="1" applyAlignment="1" applyProtection="1">
      <alignment horizontal="center" vertical="center"/>
    </xf>
    <xf numFmtId="176" fontId="6" fillId="4" borderId="45" xfId="1" applyNumberFormat="1" applyBorder="1" applyAlignment="1" applyProtection="1">
      <alignment horizontal="center" vertical="center"/>
    </xf>
    <xf numFmtId="0" fontId="7" fillId="4" borderId="43" xfId="1" applyFont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  <xf numFmtId="0" fontId="0" fillId="3" borderId="7" xfId="0" applyFill="1" applyBorder="1" applyAlignment="1" applyProtection="1">
      <alignment horizontal="center" vertical="center"/>
    </xf>
    <xf numFmtId="0" fontId="0" fillId="0" borderId="39" xfId="0" applyBorder="1" applyAlignment="1" applyProtection="1">
      <alignment horizontal="center" vertical="center"/>
    </xf>
    <xf numFmtId="0" fontId="0" fillId="0" borderId="40" xfId="0" applyBorder="1" applyAlignment="1" applyProtection="1">
      <alignment horizontal="center" vertical="center"/>
    </xf>
    <xf numFmtId="0" fontId="0" fillId="0" borderId="41" xfId="0" applyBorder="1" applyAlignment="1" applyProtection="1">
      <alignment horizontal="center" vertical="center"/>
    </xf>
    <xf numFmtId="0" fontId="0" fillId="0" borderId="42" xfId="0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/>
    </xf>
    <xf numFmtId="0" fontId="0" fillId="0" borderId="31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3" borderId="28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 wrapText="1"/>
    </xf>
    <xf numFmtId="0" fontId="0" fillId="0" borderId="35" xfId="0" applyBorder="1" applyProtection="1">
      <alignment vertical="center"/>
    </xf>
    <xf numFmtId="0" fontId="0" fillId="0" borderId="10" xfId="0" applyBorder="1" applyProtection="1">
      <alignment vertical="center"/>
    </xf>
    <xf numFmtId="0" fontId="6" fillId="4" borderId="10" xfId="1" applyBorder="1" applyProtection="1">
      <alignment vertical="center"/>
    </xf>
  </cellXfs>
  <cellStyles count="2">
    <cellStyle name="좋음" xfId="1" builtinId="2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7"/>
  <sheetViews>
    <sheetView showGridLines="0" tabSelected="1" zoomScale="80" zoomScaleNormal="80" workbookViewId="0">
      <pane ySplit="2" topLeftCell="A3" activePane="bottomLeft" state="frozen"/>
      <selection pane="bottomLeft" activeCell="O10" sqref="O10"/>
    </sheetView>
  </sheetViews>
  <sheetFormatPr defaultRowHeight="16.5" x14ac:dyDescent="0.3"/>
  <cols>
    <col min="1" max="2" width="9" style="8"/>
    <col min="3" max="3" width="12.625" style="8" customWidth="1"/>
    <col min="4" max="5" width="9" style="8"/>
    <col min="6" max="6" width="9" style="8" hidden="1" customWidth="1"/>
    <col min="7" max="7" width="9.75" style="8" hidden="1" customWidth="1"/>
    <col min="8" max="8" width="9" style="8"/>
    <col min="9" max="9" width="9" style="8" hidden="1" customWidth="1"/>
    <col min="10" max="13" width="9" style="8"/>
    <col min="14" max="14" width="9.75" style="8" hidden="1" customWidth="1"/>
    <col min="15" max="20" width="9" style="8"/>
    <col min="21" max="21" width="9.75" style="8" hidden="1" customWidth="1"/>
    <col min="22" max="23" width="0" style="8" hidden="1" customWidth="1"/>
    <col min="24" max="24" width="10.875" style="8" customWidth="1"/>
    <col min="25" max="25" width="12.875" style="8" customWidth="1"/>
    <col min="26" max="26" width="12.25" style="8" customWidth="1"/>
    <col min="27" max="16384" width="9" style="8"/>
  </cols>
  <sheetData>
    <row r="1" spans="1:29" ht="17.25" thickTop="1" x14ac:dyDescent="0.3">
      <c r="A1" s="67" t="s">
        <v>1</v>
      </c>
      <c r="B1" s="54" t="s">
        <v>4</v>
      </c>
      <c r="C1" s="54" t="s">
        <v>0</v>
      </c>
      <c r="D1" s="54" t="s">
        <v>19</v>
      </c>
      <c r="E1" s="54" t="s">
        <v>2</v>
      </c>
      <c r="F1" s="54" t="s">
        <v>3</v>
      </c>
      <c r="G1" s="69" t="s">
        <v>22</v>
      </c>
      <c r="H1" s="69" t="s">
        <v>23</v>
      </c>
      <c r="I1" s="54" t="s">
        <v>21</v>
      </c>
      <c r="J1" s="54" t="s">
        <v>7</v>
      </c>
      <c r="K1" s="54" t="s">
        <v>8</v>
      </c>
      <c r="L1" s="54" t="s">
        <v>16</v>
      </c>
      <c r="M1" s="54"/>
      <c r="N1" s="54"/>
      <c r="O1" s="54" t="s">
        <v>27</v>
      </c>
      <c r="P1" s="54"/>
      <c r="Q1" s="54"/>
      <c r="R1" s="54"/>
      <c r="S1" s="54"/>
      <c r="T1" s="54"/>
      <c r="U1" s="55"/>
      <c r="X1" s="33" t="s">
        <v>34</v>
      </c>
      <c r="Y1" s="33"/>
      <c r="Z1" s="33"/>
      <c r="AA1" s="33"/>
    </row>
    <row r="2" spans="1:29" ht="17.25" thickBot="1" x14ac:dyDescent="0.35">
      <c r="A2" s="68"/>
      <c r="B2" s="35"/>
      <c r="C2" s="35"/>
      <c r="D2" s="35"/>
      <c r="E2" s="35"/>
      <c r="F2" s="35"/>
      <c r="G2" s="35"/>
      <c r="H2" s="35"/>
      <c r="I2" s="35"/>
      <c r="J2" s="35"/>
      <c r="K2" s="35"/>
      <c r="L2" s="9" t="s">
        <v>20</v>
      </c>
      <c r="M2" s="9" t="s">
        <v>15</v>
      </c>
      <c r="N2" s="10" t="s">
        <v>7</v>
      </c>
      <c r="O2" s="9" t="s">
        <v>12</v>
      </c>
      <c r="P2" s="9" t="s">
        <v>24</v>
      </c>
      <c r="Q2" s="9" t="s">
        <v>6</v>
      </c>
      <c r="R2" s="9" t="s">
        <v>20</v>
      </c>
      <c r="S2" s="9" t="s">
        <v>29</v>
      </c>
      <c r="T2" s="35" t="s">
        <v>14</v>
      </c>
      <c r="U2" s="36"/>
      <c r="X2" s="33"/>
      <c r="Y2" s="33"/>
      <c r="Z2" s="33"/>
      <c r="AA2" s="33"/>
    </row>
    <row r="3" spans="1:29" ht="17.25" customHeight="1" thickTop="1" x14ac:dyDescent="0.3">
      <c r="A3" s="60">
        <v>1</v>
      </c>
      <c r="B3" s="60">
        <v>1</v>
      </c>
      <c r="C3" s="11" t="s">
        <v>37</v>
      </c>
      <c r="D3" s="12">
        <v>4</v>
      </c>
      <c r="E3" s="12">
        <v>83</v>
      </c>
      <c r="F3" s="12"/>
      <c r="G3" s="12"/>
      <c r="H3" s="13">
        <v>4</v>
      </c>
      <c r="I3" s="13"/>
      <c r="J3" s="12">
        <v>68.599999999999994</v>
      </c>
      <c r="K3" s="12">
        <v>21.4</v>
      </c>
      <c r="L3" s="12">
        <f>D3*H3</f>
        <v>16</v>
      </c>
      <c r="M3" s="45">
        <f>IFERROR(SUM(L3:L11)/SUM(D3:D11),"")</f>
        <v>3.6</v>
      </c>
      <c r="N3" s="48"/>
      <c r="O3" s="14">
        <f t="shared" ref="O3:O34" si="0">IFERROR(MIN(ROUND((E3-J3)/K3,1),3),"")</f>
        <v>0.7</v>
      </c>
      <c r="P3" s="29">
        <f>IFERROR(VLOOKUP(O3,'(건드리지말것)'!$A$3:$B$63,2,FALSE),"")</f>
        <v>0.24199999999999999</v>
      </c>
      <c r="Q3" s="13">
        <f>IFERROR(MIN(HLOOKUP(P3,'(건드리지말것)'!$D$2:$M$3,2,1),H3),"")</f>
        <v>4</v>
      </c>
      <c r="R3" s="11">
        <f t="shared" ref="R3:R34" si="1">IFERROR(D3*Q3,"")</f>
        <v>16</v>
      </c>
      <c r="S3" s="26">
        <f>IFERROR(D3*VLOOKUP(Q3,'(건드리지말것)'!$F$9:$G$17,2,FALSE)/SUM($D$3:$D$20),"")</f>
        <v>3.4933333333333332</v>
      </c>
      <c r="T3" s="50">
        <f>IFERROR(SUM(R3:R11)/SUM(D3:D11),"")</f>
        <v>3.6</v>
      </c>
      <c r="U3" s="53">
        <f>IF(W16=5,(T3+T12)/2*0.2+(T21+T30)/2*0.4+T39*0.4,IF(W16=4,(T3+T12)/2*2/6+(T21+T30)/2*4/6,IF(W16=3,(T3+T12)/2*2/6+T21*4/6,IF(W16=2,(T3+T12)/2,T3))))</f>
        <v>3.6</v>
      </c>
      <c r="W3" s="8" t="s">
        <v>25</v>
      </c>
      <c r="X3" s="15" t="s">
        <v>30</v>
      </c>
      <c r="Y3" s="15" t="s">
        <v>31</v>
      </c>
      <c r="Z3" s="15" t="s">
        <v>32</v>
      </c>
    </row>
    <row r="4" spans="1:29" ht="16.5" customHeight="1" x14ac:dyDescent="0.3">
      <c r="A4" s="61"/>
      <c r="B4" s="61"/>
      <c r="C4" s="16" t="s">
        <v>38</v>
      </c>
      <c r="D4" s="17">
        <v>4</v>
      </c>
      <c r="E4" s="17">
        <v>55</v>
      </c>
      <c r="F4" s="17"/>
      <c r="G4" s="17"/>
      <c r="H4" s="18">
        <v>4</v>
      </c>
      <c r="I4" s="18" t="str">
        <f t="shared" ref="I4:I56" si="2">IFERROR(100-F4/G4*100,"")</f>
        <v/>
      </c>
      <c r="J4" s="17">
        <v>42.7</v>
      </c>
      <c r="K4" s="17">
        <v>22.3</v>
      </c>
      <c r="L4" s="17">
        <f t="shared" ref="L4:L47" si="3">D4*H4</f>
        <v>16</v>
      </c>
      <c r="M4" s="46"/>
      <c r="N4" s="49"/>
      <c r="O4" s="19">
        <f t="shared" si="0"/>
        <v>0.6</v>
      </c>
      <c r="P4" s="30">
        <f>IFERROR(VLOOKUP(O4,'(건드리지말것)'!$A$3:$B$63,2,FALSE),"")</f>
        <v>0.27429999999999999</v>
      </c>
      <c r="Q4" s="18">
        <f>IFERROR(MIN(HLOOKUP(P4,'(건드리지말것)'!$D$2:$M$3,2,1),H4),"")</f>
        <v>4</v>
      </c>
      <c r="R4" s="16">
        <f t="shared" si="1"/>
        <v>16</v>
      </c>
      <c r="S4" s="27">
        <f>IFERROR(D4*VLOOKUP(Q4,'(건드리지말것)'!$F$9:$G$17,2,FALSE)/SUM($D$3:$D$20),"")</f>
        <v>3.4933333333333332</v>
      </c>
      <c r="T4" s="51"/>
      <c r="U4" s="53"/>
      <c r="W4" s="20">
        <f>COUNT(M3:M56)</f>
        <v>6</v>
      </c>
      <c r="X4" s="32">
        <f>SUM(S3:S20)</f>
        <v>26.486666666666668</v>
      </c>
      <c r="Y4" s="32">
        <f>SUM(S21:S38)</f>
        <v>26.56</v>
      </c>
      <c r="Z4" s="32">
        <f>SUM(S39:S56)</f>
        <v>26.31851851851852</v>
      </c>
    </row>
    <row r="5" spans="1:29" ht="16.5" customHeight="1" x14ac:dyDescent="0.3">
      <c r="A5" s="61"/>
      <c r="B5" s="61"/>
      <c r="C5" s="16" t="s">
        <v>40</v>
      </c>
      <c r="D5" s="17">
        <v>3</v>
      </c>
      <c r="E5" s="17">
        <v>92</v>
      </c>
      <c r="F5" s="17"/>
      <c r="G5" s="17"/>
      <c r="H5" s="18">
        <v>2</v>
      </c>
      <c r="I5" s="18" t="s">
        <v>43</v>
      </c>
      <c r="J5" s="17">
        <v>52.1</v>
      </c>
      <c r="K5" s="17">
        <v>26.9</v>
      </c>
      <c r="L5" s="17">
        <f>D5*H5</f>
        <v>6</v>
      </c>
      <c r="M5" s="46"/>
      <c r="N5" s="49"/>
      <c r="O5" s="19">
        <f t="shared" si="0"/>
        <v>1.5</v>
      </c>
      <c r="P5" s="30">
        <f>IFERROR(VLOOKUP(O5,'(건드리지말것)'!$A$3:$B$63,2,FALSE),"")</f>
        <v>6.6799999999999998E-2</v>
      </c>
      <c r="Q5" s="18">
        <f>IFERROR(MIN(HLOOKUP(P5,'(건드리지말것)'!$D$2:$M$3,2,1),H5),"")</f>
        <v>2</v>
      </c>
      <c r="R5" s="16">
        <f t="shared" si="1"/>
        <v>6</v>
      </c>
      <c r="S5" s="27">
        <f>IFERROR(D5*VLOOKUP(Q5,'(건드리지말것)'!$F$9:$G$17,2,FALSE)/SUM($D$3:$D$20),"")</f>
        <v>2.68</v>
      </c>
      <c r="T5" s="51"/>
      <c r="U5" s="53"/>
      <c r="W5" s="8">
        <f>IFERROR(0.2*(AVERAGE(M3:M20)+0.4*AVERAGE(M21:M38)+0.4*AVERAGE(M39:M56)),"")</f>
        <v>1.291762962962963</v>
      </c>
      <c r="X5" s="32">
        <f>IFERROR(SUM(R3:R20)/SUM(D3:D20),"")</f>
        <v>3.1666666666666665</v>
      </c>
      <c r="Y5" s="32">
        <f>IFERROR(SUM(R21:R38)/SUM(D21:D38),"")</f>
        <v>3.04</v>
      </c>
      <c r="Z5" s="32">
        <f>IFERROR(SUM(R21:R38)/SUM(D21:D38),"")</f>
        <v>3.04</v>
      </c>
    </row>
    <row r="6" spans="1:29" ht="16.5" customHeight="1" x14ac:dyDescent="0.3">
      <c r="A6" s="61"/>
      <c r="B6" s="61"/>
      <c r="C6" s="16" t="s">
        <v>41</v>
      </c>
      <c r="D6" s="17">
        <v>4</v>
      </c>
      <c r="E6" s="17">
        <v>73</v>
      </c>
      <c r="F6" s="17"/>
      <c r="G6" s="17"/>
      <c r="H6" s="18">
        <v>4</v>
      </c>
      <c r="I6" s="18" t="s">
        <v>43</v>
      </c>
      <c r="J6" s="17">
        <v>59.8</v>
      </c>
      <c r="K6" s="17">
        <v>24.9</v>
      </c>
      <c r="L6" s="17">
        <f>D6*H6</f>
        <v>16</v>
      </c>
      <c r="M6" s="46"/>
      <c r="N6" s="49"/>
      <c r="O6" s="19">
        <f t="shared" si="0"/>
        <v>0.5</v>
      </c>
      <c r="P6" s="30">
        <f>IFERROR(VLOOKUP(O6,'(건드리지말것)'!$A$3:$B$63,2,FALSE),"")</f>
        <v>0.3085</v>
      </c>
      <c r="Q6" s="18">
        <f>IFERROR(MIN(HLOOKUP(P6,'(건드리지말것)'!$D$2:$M$3,2,1),H6),"")</f>
        <v>4</v>
      </c>
      <c r="R6" s="16">
        <f t="shared" si="1"/>
        <v>16</v>
      </c>
      <c r="S6" s="27">
        <f>IFERROR(D6*VLOOKUP(Q6,'(건드리지말것)'!$F$9:$G$17,2,FALSE)/SUM($D$3:$D$20),"")</f>
        <v>3.4933333333333332</v>
      </c>
      <c r="T6" s="51"/>
      <c r="U6" s="53"/>
      <c r="X6" s="21" t="s">
        <v>33</v>
      </c>
      <c r="Y6" s="21" t="s">
        <v>35</v>
      </c>
    </row>
    <row r="7" spans="1:29" ht="16.5" customHeight="1" x14ac:dyDescent="0.3">
      <c r="A7" s="61"/>
      <c r="B7" s="61"/>
      <c r="C7" s="16"/>
      <c r="D7" s="17"/>
      <c r="E7" s="17"/>
      <c r="F7" s="17"/>
      <c r="G7" s="17"/>
      <c r="H7" s="18"/>
      <c r="I7" s="18"/>
      <c r="J7" s="17"/>
      <c r="K7" s="17"/>
      <c r="L7" s="17">
        <f>D7*H7</f>
        <v>0</v>
      </c>
      <c r="M7" s="46"/>
      <c r="N7" s="49"/>
      <c r="O7" s="19" t="str">
        <f t="shared" si="0"/>
        <v/>
      </c>
      <c r="P7" s="30" t="str">
        <f>IFERROR(VLOOKUP(O7,'(건드리지말것)'!$A$3:$B$63,2,FALSE),"")</f>
        <v/>
      </c>
      <c r="Q7" s="18" t="str">
        <f>IFERROR(MIN(HLOOKUP(P7,'(건드리지말것)'!$D$2:$M$3,2,1),H7),"")</f>
        <v/>
      </c>
      <c r="R7" s="16" t="str">
        <f t="shared" si="1"/>
        <v/>
      </c>
      <c r="S7" s="27" t="str">
        <f>IFERROR(D7*VLOOKUP(Q7,'(건드리지말것)'!$F$9:$G$17,2,FALSE)/SUM($D$3:$D$20),"")</f>
        <v/>
      </c>
      <c r="T7" s="51"/>
      <c r="U7" s="53"/>
      <c r="X7" s="32">
        <f>423+X4*0.2+Y4*0.4+Z4*0.4</f>
        <v>449.44874074074073</v>
      </c>
      <c r="Y7" s="32">
        <f>X5*0.2+Y5*0.4+Z5*0.4</f>
        <v>3.0653333333333337</v>
      </c>
    </row>
    <row r="8" spans="1:29" ht="16.5" customHeight="1" x14ac:dyDescent="0.3">
      <c r="A8" s="61"/>
      <c r="B8" s="61"/>
      <c r="C8" s="16"/>
      <c r="D8" s="17"/>
      <c r="E8" s="17"/>
      <c r="F8" s="17"/>
      <c r="G8" s="17"/>
      <c r="H8" s="18"/>
      <c r="I8" s="18" t="str">
        <f t="shared" si="2"/>
        <v/>
      </c>
      <c r="J8" s="17"/>
      <c r="K8" s="17"/>
      <c r="L8" s="17">
        <f t="shared" si="3"/>
        <v>0</v>
      </c>
      <c r="M8" s="46"/>
      <c r="N8" s="49"/>
      <c r="O8" s="19" t="str">
        <f t="shared" si="0"/>
        <v/>
      </c>
      <c r="P8" s="30" t="str">
        <f>IFERROR(VLOOKUP(O8,'(건드리지말것)'!$A$3:$B$63,2,FALSE),"")</f>
        <v/>
      </c>
      <c r="Q8" s="18" t="str">
        <f>IFERROR(MIN(HLOOKUP(P8,'(건드리지말것)'!$D$2:$M$3,2,1),H8),"")</f>
        <v/>
      </c>
      <c r="R8" s="16" t="str">
        <f t="shared" si="1"/>
        <v/>
      </c>
      <c r="S8" s="27" t="str">
        <f>IFERROR(D8*VLOOKUP(Q8,'(건드리지말것)'!$F$9:$G$17,2,FALSE)/SUM($D$3:$D$20),"")</f>
        <v/>
      </c>
      <c r="T8" s="51"/>
      <c r="U8" s="53"/>
    </row>
    <row r="9" spans="1:29" ht="16.5" customHeight="1" x14ac:dyDescent="0.3">
      <c r="A9" s="61"/>
      <c r="B9" s="61"/>
      <c r="C9" s="16"/>
      <c r="D9" s="17"/>
      <c r="E9" s="17"/>
      <c r="F9" s="17"/>
      <c r="G9" s="17"/>
      <c r="H9" s="18"/>
      <c r="I9" s="18" t="str">
        <f t="shared" si="2"/>
        <v/>
      </c>
      <c r="J9" s="17"/>
      <c r="K9" s="17"/>
      <c r="L9" s="17">
        <f t="shared" si="3"/>
        <v>0</v>
      </c>
      <c r="M9" s="46"/>
      <c r="N9" s="49"/>
      <c r="O9" s="19" t="str">
        <f t="shared" si="0"/>
        <v/>
      </c>
      <c r="P9" s="30" t="str">
        <f>IFERROR(VLOOKUP(O9,'(건드리지말것)'!$A$3:$B$63,2,FALSE),"")</f>
        <v/>
      </c>
      <c r="Q9" s="18" t="str">
        <f>IFERROR(MIN(HLOOKUP(P9,'(건드리지말것)'!$D$2:$M$3,2,1),H9),"")</f>
        <v/>
      </c>
      <c r="R9" s="16" t="str">
        <f t="shared" si="1"/>
        <v/>
      </c>
      <c r="S9" s="27" t="str">
        <f>IFERROR(D9*VLOOKUP(Q9,'(건드리지말것)'!$F$9:$G$17,2,FALSE)/SUM($D$3:$D$20),"")</f>
        <v/>
      </c>
      <c r="T9" s="51"/>
      <c r="U9" s="53"/>
    </row>
    <row r="10" spans="1:29" ht="16.5" customHeight="1" x14ac:dyDescent="0.3">
      <c r="A10" s="61"/>
      <c r="B10" s="61"/>
      <c r="C10" s="16"/>
      <c r="D10" s="17"/>
      <c r="E10" s="17"/>
      <c r="F10" s="17"/>
      <c r="G10" s="17"/>
      <c r="H10" s="18"/>
      <c r="I10" s="18" t="str">
        <f t="shared" si="2"/>
        <v/>
      </c>
      <c r="J10" s="17"/>
      <c r="K10" s="17"/>
      <c r="L10" s="17">
        <f t="shared" si="3"/>
        <v>0</v>
      </c>
      <c r="M10" s="46"/>
      <c r="N10" s="49"/>
      <c r="O10" s="19" t="str">
        <f t="shared" si="0"/>
        <v/>
      </c>
      <c r="P10" s="30" t="str">
        <f>IFERROR(VLOOKUP(O10,'(건드리지말것)'!$A$3:$B$63,2,FALSE),"")</f>
        <v/>
      </c>
      <c r="Q10" s="18" t="str">
        <f>IFERROR(MIN(HLOOKUP(P10,'(건드리지말것)'!$D$2:$M$3,2,1),H10),"")</f>
        <v/>
      </c>
      <c r="R10" s="16" t="str">
        <f t="shared" si="1"/>
        <v/>
      </c>
      <c r="S10" s="27" t="str">
        <f>IFERROR(D10*VLOOKUP(Q10,'(건드리지말것)'!$F$9:$G$17,2,FALSE)/SUM($D$3:$D$20),"")</f>
        <v/>
      </c>
      <c r="T10" s="51"/>
      <c r="U10" s="53"/>
    </row>
    <row r="11" spans="1:29" ht="17.25" customHeight="1" thickBot="1" x14ac:dyDescent="0.35">
      <c r="A11" s="61"/>
      <c r="B11" s="62"/>
      <c r="C11" s="22"/>
      <c r="D11" s="23"/>
      <c r="E11" s="23"/>
      <c r="F11" s="23"/>
      <c r="G11" s="23"/>
      <c r="H11" s="24"/>
      <c r="I11" s="24" t="str">
        <f t="shared" si="2"/>
        <v/>
      </c>
      <c r="J11" s="23"/>
      <c r="K11" s="23"/>
      <c r="L11" s="23">
        <f t="shared" si="3"/>
        <v>0</v>
      </c>
      <c r="M11" s="47"/>
      <c r="N11" s="49"/>
      <c r="O11" s="25" t="str">
        <f t="shared" si="0"/>
        <v/>
      </c>
      <c r="P11" s="31" t="str">
        <f>IFERROR(VLOOKUP(O11,'(건드리지말것)'!$A$3:$B$63,2,FALSE),"")</f>
        <v/>
      </c>
      <c r="Q11" s="24" t="str">
        <f>IFERROR(MIN(HLOOKUP(P11,'(건드리지말것)'!$D$2:$M$3,2,1),H11),"")</f>
        <v/>
      </c>
      <c r="R11" s="22" t="str">
        <f t="shared" si="1"/>
        <v/>
      </c>
      <c r="S11" s="28" t="str">
        <f>IFERROR(D11*VLOOKUP(Q11,'(건드리지말것)'!$F$9:$G$17,2,FALSE)/SUM($D$3:$D$20),"")</f>
        <v/>
      </c>
      <c r="T11" s="52"/>
      <c r="U11" s="53"/>
      <c r="X11" s="34" t="s">
        <v>36</v>
      </c>
      <c r="Y11" s="33"/>
      <c r="Z11" s="33"/>
      <c r="AA11" s="33"/>
      <c r="AB11" s="33"/>
      <c r="AC11" s="33"/>
    </row>
    <row r="12" spans="1:29" ht="17.25" customHeight="1" x14ac:dyDescent="0.3">
      <c r="A12" s="61"/>
      <c r="B12" s="60">
        <v>2</v>
      </c>
      <c r="C12" s="11" t="s">
        <v>37</v>
      </c>
      <c r="D12" s="12">
        <v>4</v>
      </c>
      <c r="E12" s="12">
        <v>86</v>
      </c>
      <c r="F12" s="12"/>
      <c r="G12" s="12"/>
      <c r="H12" s="13">
        <v>2</v>
      </c>
      <c r="I12" s="13"/>
      <c r="J12" s="12">
        <v>55.2</v>
      </c>
      <c r="K12" s="12">
        <v>23.8</v>
      </c>
      <c r="L12" s="12">
        <f t="shared" si="3"/>
        <v>8</v>
      </c>
      <c r="M12" s="45">
        <f>IFERROR(SUM(L12:L20)/SUM(D12:D20),"")</f>
        <v>3</v>
      </c>
      <c r="N12" s="49"/>
      <c r="O12" s="14">
        <f t="shared" si="0"/>
        <v>1.3</v>
      </c>
      <c r="P12" s="29">
        <f>IFERROR(VLOOKUP(O12,'(건드리지말것)'!$A$3:$B$63,2,FALSE),"")</f>
        <v>9.6799999999999997E-2</v>
      </c>
      <c r="Q12" s="13">
        <f>IFERROR(MIN(HLOOKUP(P12,'(건드리지말것)'!$D$2:$M$3,2,1),H12),"")</f>
        <v>2</v>
      </c>
      <c r="R12" s="11">
        <f t="shared" si="1"/>
        <v>8</v>
      </c>
      <c r="S12" s="26">
        <f>IFERROR(D12*VLOOKUP(Q12,'(건드리지말것)'!$F$9:$G$17,2,FALSE)/SUM($D$3:$D$20),"")</f>
        <v>3.5733333333333333</v>
      </c>
      <c r="T12" s="50">
        <f>IFERROR(SUM(R12:R20)/SUM(D12:D20),"")</f>
        <v>2.7333333333333334</v>
      </c>
      <c r="U12" s="53"/>
      <c r="X12" s="33"/>
      <c r="Y12" s="33"/>
      <c r="Z12" s="33"/>
      <c r="AA12" s="33"/>
      <c r="AB12" s="33"/>
      <c r="AC12" s="33"/>
    </row>
    <row r="13" spans="1:29" ht="16.5" customHeight="1" x14ac:dyDescent="0.3">
      <c r="A13" s="61"/>
      <c r="B13" s="61"/>
      <c r="C13" s="16" t="s">
        <v>39</v>
      </c>
      <c r="D13" s="17">
        <v>4</v>
      </c>
      <c r="E13" s="17">
        <v>69</v>
      </c>
      <c r="F13" s="17"/>
      <c r="G13" s="17"/>
      <c r="H13" s="18">
        <v>3</v>
      </c>
      <c r="I13" s="18" t="s">
        <v>43</v>
      </c>
      <c r="J13" s="17">
        <v>43.7</v>
      </c>
      <c r="K13" s="17">
        <v>24.4</v>
      </c>
      <c r="L13" s="17">
        <f t="shared" si="3"/>
        <v>12</v>
      </c>
      <c r="M13" s="46"/>
      <c r="N13" s="49"/>
      <c r="O13" s="19">
        <f t="shared" si="0"/>
        <v>1</v>
      </c>
      <c r="P13" s="30">
        <f>IFERROR(VLOOKUP(O13,'(건드리지말것)'!$A$3:$B$63,2,FALSE),"")</f>
        <v>0.15870000000000001</v>
      </c>
      <c r="Q13" s="18">
        <f>IFERROR(MIN(HLOOKUP(P13,'(건드리지말것)'!$D$2:$M$3,2,1),H13),"")</f>
        <v>3</v>
      </c>
      <c r="R13" s="16">
        <f t="shared" si="1"/>
        <v>12</v>
      </c>
      <c r="S13" s="27">
        <f>IFERROR(D13*VLOOKUP(Q13,'(건드리지말것)'!$F$9:$G$17,2,FALSE)/SUM($D$3:$D$20),"")</f>
        <v>3.5466666666666669</v>
      </c>
      <c r="T13" s="51"/>
      <c r="U13" s="53"/>
      <c r="X13" s="33"/>
      <c r="Y13" s="33"/>
      <c r="Z13" s="33"/>
      <c r="AA13" s="33"/>
      <c r="AB13" s="33"/>
      <c r="AC13" s="33"/>
    </row>
    <row r="14" spans="1:29" ht="16.5" customHeight="1" x14ac:dyDescent="0.3">
      <c r="A14" s="61"/>
      <c r="B14" s="61"/>
      <c r="C14" s="16" t="s">
        <v>40</v>
      </c>
      <c r="D14" s="17">
        <v>3</v>
      </c>
      <c r="E14" s="17">
        <v>80</v>
      </c>
      <c r="F14" s="17"/>
      <c r="G14" s="17"/>
      <c r="H14" s="18">
        <v>3</v>
      </c>
      <c r="I14" s="18" t="s">
        <v>43</v>
      </c>
      <c r="J14" s="17">
        <v>52.9</v>
      </c>
      <c r="K14" s="17">
        <v>26.4</v>
      </c>
      <c r="L14" s="17">
        <f t="shared" si="3"/>
        <v>9</v>
      </c>
      <c r="M14" s="46"/>
      <c r="N14" s="49"/>
      <c r="O14" s="19">
        <f t="shared" si="0"/>
        <v>1</v>
      </c>
      <c r="P14" s="30">
        <f>IFERROR(VLOOKUP(O14,'(건드리지말것)'!$A$3:$B$63,2,FALSE),"")</f>
        <v>0.15870000000000001</v>
      </c>
      <c r="Q14" s="18">
        <f>IFERROR(MIN(HLOOKUP(P14,'(건드리지말것)'!$D$2:$M$3,2,1),H14),"")</f>
        <v>3</v>
      </c>
      <c r="R14" s="16">
        <f t="shared" si="1"/>
        <v>9</v>
      </c>
      <c r="S14" s="27">
        <f>IFERROR(D14*VLOOKUP(Q14,'(건드리지말것)'!$F$9:$G$17,2,FALSE)/SUM($D$3:$D$20),"")</f>
        <v>2.6600000000000006</v>
      </c>
      <c r="T14" s="51"/>
      <c r="U14" s="53"/>
      <c r="X14" s="33"/>
      <c r="Y14" s="33"/>
      <c r="Z14" s="33"/>
      <c r="AA14" s="33"/>
      <c r="AB14" s="33"/>
      <c r="AC14" s="33"/>
    </row>
    <row r="15" spans="1:29" ht="16.5" customHeight="1" x14ac:dyDescent="0.3">
      <c r="A15" s="61"/>
      <c r="B15" s="61"/>
      <c r="C15" s="16" t="s">
        <v>42</v>
      </c>
      <c r="D15" s="17">
        <v>4</v>
      </c>
      <c r="E15" s="17">
        <v>82</v>
      </c>
      <c r="F15" s="17"/>
      <c r="G15" s="17"/>
      <c r="H15" s="18">
        <v>4</v>
      </c>
      <c r="I15" s="18" t="s">
        <v>43</v>
      </c>
      <c r="J15" s="17">
        <v>60.1</v>
      </c>
      <c r="K15" s="17">
        <v>26.5</v>
      </c>
      <c r="L15" s="17">
        <f t="shared" si="3"/>
        <v>16</v>
      </c>
      <c r="M15" s="46"/>
      <c r="N15" s="49"/>
      <c r="O15" s="19">
        <f t="shared" si="0"/>
        <v>0.8</v>
      </c>
      <c r="P15" s="30">
        <f>IFERROR(VLOOKUP(O15,'(건드리지말것)'!$A$3:$B$63,2,FALSE),"")</f>
        <v>0.21190000000000001</v>
      </c>
      <c r="Q15" s="18">
        <f>IFERROR(MIN(HLOOKUP(P15,'(건드리지말것)'!$D$2:$M$3,2,1),H15),"")</f>
        <v>3</v>
      </c>
      <c r="R15" s="16">
        <f t="shared" si="1"/>
        <v>12</v>
      </c>
      <c r="S15" s="27">
        <f>IFERROR(D15*VLOOKUP(Q15,'(건드리지말것)'!$F$9:$G$17,2,FALSE)/SUM($D$3:$D$20),"")</f>
        <v>3.5466666666666669</v>
      </c>
      <c r="T15" s="51"/>
      <c r="U15" s="53"/>
      <c r="W15" s="8" t="s">
        <v>26</v>
      </c>
    </row>
    <row r="16" spans="1:29" ht="16.5" customHeight="1" x14ac:dyDescent="0.3">
      <c r="A16" s="61"/>
      <c r="B16" s="61"/>
      <c r="C16" s="16"/>
      <c r="D16" s="17"/>
      <c r="E16" s="17"/>
      <c r="F16" s="17"/>
      <c r="G16" s="17"/>
      <c r="H16" s="18"/>
      <c r="I16" s="18"/>
      <c r="J16" s="17"/>
      <c r="K16" s="17"/>
      <c r="L16" s="17">
        <f t="shared" si="3"/>
        <v>0</v>
      </c>
      <c r="M16" s="46"/>
      <c r="N16" s="49"/>
      <c r="O16" s="19" t="str">
        <f t="shared" si="0"/>
        <v/>
      </c>
      <c r="P16" s="30" t="str">
        <f>IFERROR(VLOOKUP(O16,'(건드리지말것)'!$A$3:$B$63,2,FALSE),"")</f>
        <v/>
      </c>
      <c r="Q16" s="18" t="str">
        <f>IFERROR(MIN(HLOOKUP(P16,'(건드리지말것)'!$D$2:$M$3,2,1),H16),"")</f>
        <v/>
      </c>
      <c r="R16" s="16" t="str">
        <f t="shared" si="1"/>
        <v/>
      </c>
      <c r="S16" s="27" t="str">
        <f>IFERROR(D16*VLOOKUP(Q16,'(건드리지말것)'!$F$9:$G$17,2,FALSE)/SUM($D$3:$D$20),"")</f>
        <v/>
      </c>
      <c r="T16" s="51"/>
      <c r="U16" s="53"/>
      <c r="W16" s="21">
        <f>COUNT(T3:T56)</f>
        <v>6</v>
      </c>
    </row>
    <row r="17" spans="1:26" ht="16.5" customHeight="1" x14ac:dyDescent="0.3">
      <c r="A17" s="61"/>
      <c r="B17" s="61"/>
      <c r="C17" s="16"/>
      <c r="D17" s="17"/>
      <c r="E17" s="17"/>
      <c r="F17" s="17"/>
      <c r="G17" s="17"/>
      <c r="H17" s="18"/>
      <c r="I17" s="18"/>
      <c r="J17" s="17"/>
      <c r="K17" s="17"/>
      <c r="L17" s="17">
        <f t="shared" si="3"/>
        <v>0</v>
      </c>
      <c r="M17" s="46"/>
      <c r="N17" s="49"/>
      <c r="O17" s="19" t="str">
        <f t="shared" si="0"/>
        <v/>
      </c>
      <c r="P17" s="30" t="str">
        <f>IFERROR(VLOOKUP(O17,'(건드리지말것)'!$A$3:$B$63,2,FALSE),"")</f>
        <v/>
      </c>
      <c r="Q17" s="18" t="str">
        <f>IFERROR(MIN(HLOOKUP(P17,'(건드리지말것)'!$D$2:$M$3,2,1),H17),"")</f>
        <v/>
      </c>
      <c r="R17" s="16" t="str">
        <f t="shared" si="1"/>
        <v/>
      </c>
      <c r="S17" s="27" t="str">
        <f>IFERROR(D17*VLOOKUP(Q17,'(건드리지말것)'!$F$9:$G$17,2,FALSE)/SUM($D$3:$D$20),"")</f>
        <v/>
      </c>
      <c r="T17" s="51"/>
      <c r="U17" s="53"/>
      <c r="W17" s="8">
        <f>IFERROR(0.2*(AVERAGE(T3:T20)+0.4*AVERAGE(T21:T38)+0.4*AVERAGE(T39:T56)),"")</f>
        <v>1.1698666666666668</v>
      </c>
      <c r="Y17" s="33" t="s">
        <v>60</v>
      </c>
      <c r="Z17" s="33"/>
    </row>
    <row r="18" spans="1:26" ht="16.5" customHeight="1" x14ac:dyDescent="0.3">
      <c r="A18" s="61"/>
      <c r="B18" s="61"/>
      <c r="C18" s="16"/>
      <c r="D18" s="17"/>
      <c r="E18" s="17"/>
      <c r="F18" s="17"/>
      <c r="G18" s="17"/>
      <c r="H18" s="18"/>
      <c r="I18" s="18" t="str">
        <f t="shared" si="2"/>
        <v/>
      </c>
      <c r="J18" s="17"/>
      <c r="K18" s="17"/>
      <c r="L18" s="17">
        <f t="shared" si="3"/>
        <v>0</v>
      </c>
      <c r="M18" s="46"/>
      <c r="N18" s="49"/>
      <c r="O18" s="19" t="str">
        <f t="shared" si="0"/>
        <v/>
      </c>
      <c r="P18" s="30" t="str">
        <f>IFERROR(VLOOKUP(O18,'(건드리지말것)'!$A$3:$B$63,2,FALSE),"")</f>
        <v/>
      </c>
      <c r="Q18" s="18" t="str">
        <f>IFERROR(MIN(HLOOKUP(P18,'(건드리지말것)'!$D$2:$M$3,2,1),H18),"")</f>
        <v/>
      </c>
      <c r="R18" s="16" t="str">
        <f t="shared" si="1"/>
        <v/>
      </c>
      <c r="S18" s="27" t="str">
        <f>IFERROR(D18*VLOOKUP(Q18,'(건드리지말것)'!$F$9:$G$17,2,FALSE)/SUM($D$3:$D$20),"")</f>
        <v/>
      </c>
      <c r="T18" s="51"/>
      <c r="U18" s="53"/>
      <c r="Y18" s="32" t="s">
        <v>61</v>
      </c>
      <c r="Z18" s="21" t="s">
        <v>62</v>
      </c>
    </row>
    <row r="19" spans="1:26" ht="16.5" customHeight="1" x14ac:dyDescent="0.3">
      <c r="A19" s="61"/>
      <c r="B19" s="61"/>
      <c r="C19" s="16"/>
      <c r="D19" s="17"/>
      <c r="E19" s="17"/>
      <c r="F19" s="17"/>
      <c r="G19" s="17"/>
      <c r="H19" s="18"/>
      <c r="I19" s="18" t="str">
        <f t="shared" si="2"/>
        <v/>
      </c>
      <c r="J19" s="17"/>
      <c r="K19" s="17"/>
      <c r="L19" s="17">
        <f t="shared" si="3"/>
        <v>0</v>
      </c>
      <c r="M19" s="46"/>
      <c r="N19" s="49"/>
      <c r="O19" s="19" t="str">
        <f t="shared" si="0"/>
        <v/>
      </c>
      <c r="P19" s="30" t="str">
        <f>IFERROR(VLOOKUP(O19,'(건드리지말것)'!$A$3:$B$63,2,FALSE),"")</f>
        <v/>
      </c>
      <c r="Q19" s="18" t="str">
        <f>IFERROR(MIN(HLOOKUP(P19,'(건드리지말것)'!$D$2:$M$3,2,1),H19),"")</f>
        <v/>
      </c>
      <c r="R19" s="16" t="str">
        <f t="shared" si="1"/>
        <v/>
      </c>
      <c r="S19" s="27" t="str">
        <f>IFERROR(D19*VLOOKUP(Q19,'(건드리지말것)'!$F$9:$G$17,2,FALSE)/SUM($D$3:$D$20),"")</f>
        <v/>
      </c>
      <c r="T19" s="51"/>
      <c r="U19" s="53"/>
      <c r="Y19" s="32">
        <f>IFERROR(SUM($L$3:$L$56)/SUM($D$3:$D$56),"")</f>
        <v>3.8059701492537314</v>
      </c>
      <c r="Z19" s="32">
        <f>IFERROR(AVERAGE(H3:H56),"")</f>
        <v>3.8</v>
      </c>
    </row>
    <row r="20" spans="1:26" ht="15.75" customHeight="1" thickBot="1" x14ac:dyDescent="0.35">
      <c r="A20" s="62"/>
      <c r="B20" s="62"/>
      <c r="C20" s="22"/>
      <c r="D20" s="23"/>
      <c r="E20" s="23"/>
      <c r="F20" s="23"/>
      <c r="G20" s="23"/>
      <c r="H20" s="24"/>
      <c r="I20" s="24" t="str">
        <f t="shared" si="2"/>
        <v/>
      </c>
      <c r="J20" s="23"/>
      <c r="K20" s="23"/>
      <c r="L20" s="23">
        <f t="shared" si="3"/>
        <v>0</v>
      </c>
      <c r="M20" s="47"/>
      <c r="N20" s="49"/>
      <c r="O20" s="25" t="str">
        <f t="shared" si="0"/>
        <v/>
      </c>
      <c r="P20" s="31" t="str">
        <f>IFERROR(VLOOKUP(O20,'(건드리지말것)'!$A$3:$B$63,2,FALSE),"")</f>
        <v/>
      </c>
      <c r="Q20" s="24" t="str">
        <f>IFERROR(MIN(HLOOKUP(P20,'(건드리지말것)'!$D$2:$M$3,2,1),H20),"")</f>
        <v/>
      </c>
      <c r="R20" s="22" t="str">
        <f t="shared" si="1"/>
        <v/>
      </c>
      <c r="S20" s="28" t="str">
        <f>IFERROR(D20*VLOOKUP(Q20,'(건드리지말것)'!$F$9:$G$17,2,FALSE)/SUM($D$3:$D$20),"")</f>
        <v/>
      </c>
      <c r="T20" s="52"/>
      <c r="U20" s="53"/>
    </row>
    <row r="21" spans="1:26" ht="17.25" customHeight="1" x14ac:dyDescent="0.3">
      <c r="A21" s="63">
        <v>2</v>
      </c>
      <c r="B21" s="64">
        <v>1</v>
      </c>
      <c r="C21" s="12" t="s">
        <v>44</v>
      </c>
      <c r="D21" s="12">
        <v>4</v>
      </c>
      <c r="E21" s="12">
        <v>83</v>
      </c>
      <c r="F21" s="12"/>
      <c r="G21" s="12"/>
      <c r="H21" s="13">
        <v>3</v>
      </c>
      <c r="I21" s="13"/>
      <c r="J21" s="12">
        <v>63.3</v>
      </c>
      <c r="K21" s="12">
        <v>22.9</v>
      </c>
      <c r="L21" s="12">
        <f t="shared" si="3"/>
        <v>12</v>
      </c>
      <c r="M21" s="45">
        <f>IFERROR(SUM(L21:L29)/SUM(D21:D29),"")</f>
        <v>3.6</v>
      </c>
      <c r="N21" s="49"/>
      <c r="O21" s="14">
        <f t="shared" si="0"/>
        <v>0.9</v>
      </c>
      <c r="P21" s="29">
        <f>IFERROR(VLOOKUP(O21,'(건드리지말것)'!$A$3:$B$63,2,FALSE),"")</f>
        <v>0.18410000000000001</v>
      </c>
      <c r="Q21" s="13">
        <f>IFERROR(MIN(HLOOKUP(P21,'(건드리지말것)'!$D$2:$M$3,2,1),H21),"")</f>
        <v>3</v>
      </c>
      <c r="R21" s="11">
        <f t="shared" si="1"/>
        <v>12</v>
      </c>
      <c r="S21" s="26">
        <f>IFERROR(D21*VLOOKUP(Q21,'(건드리지말것)'!$F$9:$G$17,2,FALSE)/SUM($D$21:$D$38),"")</f>
        <v>2.1280000000000001</v>
      </c>
      <c r="T21" s="50">
        <f>IFERROR(SUM(R21:R29)/SUM(D21:D29),"")</f>
        <v>3.12</v>
      </c>
      <c r="U21" s="53"/>
    </row>
    <row r="22" spans="1:26" ht="16.5" customHeight="1" x14ac:dyDescent="0.3">
      <c r="A22" s="63"/>
      <c r="B22" s="65"/>
      <c r="C22" s="17" t="s">
        <v>45</v>
      </c>
      <c r="D22" s="17">
        <v>8</v>
      </c>
      <c r="E22" s="17">
        <v>68</v>
      </c>
      <c r="F22" s="17"/>
      <c r="G22" s="17"/>
      <c r="H22" s="18">
        <v>4</v>
      </c>
      <c r="I22" s="18" t="str">
        <f t="shared" si="2"/>
        <v/>
      </c>
      <c r="J22" s="17">
        <v>50.7</v>
      </c>
      <c r="K22" s="17">
        <v>21.9</v>
      </c>
      <c r="L22" s="17">
        <f t="shared" si="3"/>
        <v>32</v>
      </c>
      <c r="M22" s="46"/>
      <c r="N22" s="49"/>
      <c r="O22" s="19">
        <f t="shared" si="0"/>
        <v>0.8</v>
      </c>
      <c r="P22" s="30">
        <f>IFERROR(VLOOKUP(O22,'(건드리지말것)'!$A$3:$B$63,2,FALSE),"")</f>
        <v>0.21190000000000001</v>
      </c>
      <c r="Q22" s="18">
        <f>IFERROR(MIN(HLOOKUP(P22,'(건드리지말것)'!$D$2:$M$3,2,1),H22),"")</f>
        <v>3</v>
      </c>
      <c r="R22" s="16">
        <f t="shared" si="1"/>
        <v>24</v>
      </c>
      <c r="S22" s="27">
        <f>IFERROR(D22*VLOOKUP(Q22,'(건드리지말것)'!$F$9:$G$17,2,FALSE)/SUM($D$21:$D$38),"")</f>
        <v>4.2560000000000002</v>
      </c>
      <c r="T22" s="51"/>
      <c r="U22" s="53"/>
    </row>
    <row r="23" spans="1:26" ht="16.5" customHeight="1" x14ac:dyDescent="0.3">
      <c r="A23" s="63"/>
      <c r="B23" s="65"/>
      <c r="C23" s="17" t="s">
        <v>47</v>
      </c>
      <c r="D23" s="17">
        <v>2</v>
      </c>
      <c r="E23" s="17">
        <v>68</v>
      </c>
      <c r="F23" s="17"/>
      <c r="G23" s="17"/>
      <c r="H23" s="18">
        <v>5</v>
      </c>
      <c r="I23" s="18" t="s">
        <v>43</v>
      </c>
      <c r="J23" s="17">
        <v>57.8</v>
      </c>
      <c r="K23" s="17">
        <v>25.3</v>
      </c>
      <c r="L23" s="17">
        <f t="shared" si="3"/>
        <v>10</v>
      </c>
      <c r="M23" s="46"/>
      <c r="N23" s="49"/>
      <c r="O23" s="19">
        <f t="shared" si="0"/>
        <v>0.4</v>
      </c>
      <c r="P23" s="30">
        <f>IFERROR(VLOOKUP(O23,'(건드리지말것)'!$A$3:$B$63,2,FALSE),"")</f>
        <v>0.34460000000000002</v>
      </c>
      <c r="Q23" s="18">
        <f>IFERROR(MIN(HLOOKUP(P23,'(건드리지말것)'!$D$2:$M$3,2,1),H23),"")</f>
        <v>4</v>
      </c>
      <c r="R23" s="16">
        <f t="shared" si="1"/>
        <v>8</v>
      </c>
      <c r="S23" s="27">
        <f>IFERROR(D23*VLOOKUP(Q23,'(건드리지말것)'!$F$9:$G$17,2,FALSE)/SUM($D$21:$D$38),"")</f>
        <v>1.048</v>
      </c>
      <c r="T23" s="51"/>
      <c r="U23" s="53"/>
    </row>
    <row r="24" spans="1:26" ht="16.5" customHeight="1" x14ac:dyDescent="0.3">
      <c r="A24" s="63"/>
      <c r="B24" s="65"/>
      <c r="C24" s="17" t="s">
        <v>48</v>
      </c>
      <c r="D24" s="17">
        <v>2</v>
      </c>
      <c r="E24" s="17">
        <v>75</v>
      </c>
      <c r="F24" s="17"/>
      <c r="G24" s="17"/>
      <c r="H24" s="18">
        <v>4</v>
      </c>
      <c r="I24" s="18" t="s">
        <v>43</v>
      </c>
      <c r="J24" s="17">
        <v>61.7</v>
      </c>
      <c r="K24" s="17">
        <v>22.6</v>
      </c>
      <c r="L24" s="17">
        <f t="shared" si="3"/>
        <v>8</v>
      </c>
      <c r="M24" s="46"/>
      <c r="N24" s="49"/>
      <c r="O24" s="19">
        <f t="shared" si="0"/>
        <v>0.6</v>
      </c>
      <c r="P24" s="30">
        <f>IFERROR(VLOOKUP(O24,'(건드리지말것)'!$A$3:$B$63,2,FALSE),"")</f>
        <v>0.27429999999999999</v>
      </c>
      <c r="Q24" s="18">
        <f>IFERROR(MIN(HLOOKUP(P24,'(건드리지말것)'!$D$2:$M$3,2,1),H24),"")</f>
        <v>4</v>
      </c>
      <c r="R24" s="16">
        <f t="shared" si="1"/>
        <v>8</v>
      </c>
      <c r="S24" s="27">
        <f>IFERROR(D24*VLOOKUP(Q24,'(건드리지말것)'!$F$9:$G$17,2,FALSE)/SUM($D$21:$D$38),"")</f>
        <v>1.048</v>
      </c>
      <c r="T24" s="51"/>
      <c r="U24" s="53"/>
    </row>
    <row r="25" spans="1:26" ht="16.5" customHeight="1" x14ac:dyDescent="0.3">
      <c r="A25" s="63"/>
      <c r="B25" s="65"/>
      <c r="C25" s="17" t="s">
        <v>49</v>
      </c>
      <c r="D25" s="17">
        <v>2</v>
      </c>
      <c r="E25" s="17">
        <v>80</v>
      </c>
      <c r="F25" s="17"/>
      <c r="G25" s="17"/>
      <c r="H25" s="18">
        <v>3</v>
      </c>
      <c r="I25" s="18" t="s">
        <v>43</v>
      </c>
      <c r="J25" s="17">
        <v>40.799999999999997</v>
      </c>
      <c r="K25" s="17">
        <v>26.6</v>
      </c>
      <c r="L25" s="17">
        <f t="shared" si="3"/>
        <v>6</v>
      </c>
      <c r="M25" s="46"/>
      <c r="N25" s="49"/>
      <c r="O25" s="19">
        <f t="shared" si="0"/>
        <v>1.5</v>
      </c>
      <c r="P25" s="30">
        <f>IFERROR(VLOOKUP(O25,'(건드리지말것)'!$A$3:$B$63,2,FALSE),"")</f>
        <v>6.6799999999999998E-2</v>
      </c>
      <c r="Q25" s="18">
        <f>IFERROR(MIN(HLOOKUP(P25,'(건드리지말것)'!$D$2:$M$3,2,1),H25),"")</f>
        <v>2</v>
      </c>
      <c r="R25" s="16">
        <f t="shared" si="1"/>
        <v>4</v>
      </c>
      <c r="S25" s="27">
        <f>IFERROR(D25*VLOOKUP(Q25,'(건드리지말것)'!$F$9:$G$17,2,FALSE)/SUM($D$21:$D$38),"")</f>
        <v>1.0720000000000001</v>
      </c>
      <c r="T25" s="51"/>
      <c r="U25" s="53"/>
    </row>
    <row r="26" spans="1:26" ht="16.5" customHeight="1" x14ac:dyDescent="0.3">
      <c r="A26" s="63"/>
      <c r="B26" s="65"/>
      <c r="C26" s="17" t="s">
        <v>50</v>
      </c>
      <c r="D26" s="17">
        <v>2</v>
      </c>
      <c r="E26" s="17">
        <v>83</v>
      </c>
      <c r="F26" s="17"/>
      <c r="G26" s="17"/>
      <c r="H26" s="18">
        <v>3</v>
      </c>
      <c r="I26" s="18" t="s">
        <v>43</v>
      </c>
      <c r="J26" s="17">
        <v>56.3</v>
      </c>
      <c r="K26" s="17">
        <v>26</v>
      </c>
      <c r="L26" s="17">
        <f t="shared" si="3"/>
        <v>6</v>
      </c>
      <c r="M26" s="46"/>
      <c r="N26" s="49"/>
      <c r="O26" s="19">
        <f t="shared" si="0"/>
        <v>1</v>
      </c>
      <c r="P26" s="30">
        <f>IFERROR(VLOOKUP(O26,'(건드리지말것)'!$A$3:$B$63,2,FALSE),"")</f>
        <v>0.15870000000000001</v>
      </c>
      <c r="Q26" s="18">
        <f>IFERROR(MIN(HLOOKUP(P26,'(건드리지말것)'!$D$2:$M$3,2,1),H26),"")</f>
        <v>3</v>
      </c>
      <c r="R26" s="16">
        <f t="shared" si="1"/>
        <v>6</v>
      </c>
      <c r="S26" s="27">
        <f>IFERROR(D26*VLOOKUP(Q26,'(건드리지말것)'!$F$9:$G$17,2,FALSE)/SUM($D$21:$D$38),"")</f>
        <v>1.0640000000000001</v>
      </c>
      <c r="T26" s="51"/>
      <c r="U26" s="53"/>
    </row>
    <row r="27" spans="1:26" ht="16.5" customHeight="1" x14ac:dyDescent="0.3">
      <c r="A27" s="63"/>
      <c r="B27" s="65"/>
      <c r="C27" s="17" t="s">
        <v>51</v>
      </c>
      <c r="D27" s="17">
        <v>4</v>
      </c>
      <c r="E27" s="17">
        <v>83</v>
      </c>
      <c r="F27" s="17"/>
      <c r="G27" s="17"/>
      <c r="H27" s="18">
        <v>3</v>
      </c>
      <c r="I27" s="18" t="s">
        <v>43</v>
      </c>
      <c r="J27" s="17">
        <v>57.4</v>
      </c>
      <c r="K27" s="17">
        <v>25.8</v>
      </c>
      <c r="L27" s="17">
        <f t="shared" si="3"/>
        <v>12</v>
      </c>
      <c r="M27" s="46"/>
      <c r="N27" s="49"/>
      <c r="O27" s="19">
        <f t="shared" si="0"/>
        <v>1</v>
      </c>
      <c r="P27" s="30">
        <f>IFERROR(VLOOKUP(O27,'(건드리지말것)'!$A$3:$B$63,2,FALSE),"")</f>
        <v>0.15870000000000001</v>
      </c>
      <c r="Q27" s="18">
        <f>IFERROR(MIN(HLOOKUP(P27,'(건드리지말것)'!$D$2:$M$3,2,1),H27),"")</f>
        <v>3</v>
      </c>
      <c r="R27" s="16">
        <f t="shared" si="1"/>
        <v>12</v>
      </c>
      <c r="S27" s="27">
        <f>IFERROR(D27*VLOOKUP(Q27,'(건드리지말것)'!$F$9:$G$17,2,FALSE)/SUM($D$21:$D$38),"")</f>
        <v>2.1280000000000001</v>
      </c>
      <c r="T27" s="51"/>
      <c r="U27" s="53"/>
    </row>
    <row r="28" spans="1:26" ht="16.5" customHeight="1" x14ac:dyDescent="0.3">
      <c r="A28" s="63"/>
      <c r="B28" s="65"/>
      <c r="C28" s="17" t="s">
        <v>52</v>
      </c>
      <c r="D28" s="17">
        <v>1</v>
      </c>
      <c r="E28" s="17">
        <v>86</v>
      </c>
      <c r="F28" s="17"/>
      <c r="G28" s="17"/>
      <c r="H28" s="18">
        <v>4</v>
      </c>
      <c r="I28" s="18" t="s">
        <v>43</v>
      </c>
      <c r="J28" s="17">
        <v>71.400000000000006</v>
      </c>
      <c r="K28" s="17">
        <v>22.5</v>
      </c>
      <c r="L28" s="17">
        <f t="shared" si="3"/>
        <v>4</v>
      </c>
      <c r="M28" s="46"/>
      <c r="N28" s="49"/>
      <c r="O28" s="19">
        <f t="shared" si="0"/>
        <v>0.6</v>
      </c>
      <c r="P28" s="30">
        <f>IFERROR(VLOOKUP(O28,'(건드리지말것)'!$A$3:$B$63,2,FALSE),"")</f>
        <v>0.27429999999999999</v>
      </c>
      <c r="Q28" s="18">
        <f>IFERROR(MIN(HLOOKUP(P28,'(건드리지말것)'!$D$2:$M$3,2,1),H28),"")</f>
        <v>4</v>
      </c>
      <c r="R28" s="16">
        <f t="shared" si="1"/>
        <v>4</v>
      </c>
      <c r="S28" s="27">
        <f>IFERROR(D28*VLOOKUP(Q28,'(건드리지말것)'!$F$9:$G$17,2,FALSE)/SUM($D$21:$D$38),"")</f>
        <v>0.52400000000000002</v>
      </c>
      <c r="T28" s="51"/>
      <c r="U28" s="53"/>
    </row>
    <row r="29" spans="1:26" ht="17.25" customHeight="1" thickBot="1" x14ac:dyDescent="0.35">
      <c r="A29" s="63"/>
      <c r="B29" s="66"/>
      <c r="C29" s="23"/>
      <c r="D29" s="23"/>
      <c r="E29" s="23"/>
      <c r="F29" s="23"/>
      <c r="G29" s="23"/>
      <c r="H29" s="24"/>
      <c r="I29" s="24"/>
      <c r="J29" s="23"/>
      <c r="K29" s="23"/>
      <c r="L29" s="23">
        <f t="shared" si="3"/>
        <v>0</v>
      </c>
      <c r="M29" s="47"/>
      <c r="N29" s="49"/>
      <c r="O29" s="25" t="str">
        <f t="shared" si="0"/>
        <v/>
      </c>
      <c r="P29" s="31" t="str">
        <f>IFERROR(VLOOKUP(O29,'(건드리지말것)'!$A$3:$B$63,2,FALSE),"")</f>
        <v/>
      </c>
      <c r="Q29" s="24" t="str">
        <f>IFERROR(MIN(HLOOKUP(P29,'(건드리지말것)'!$D$2:$M$3,2,1),H29),"")</f>
        <v/>
      </c>
      <c r="R29" s="22" t="str">
        <f t="shared" si="1"/>
        <v/>
      </c>
      <c r="S29" s="28" t="str">
        <f>IFERROR(D29*VLOOKUP(Q29,'(건드리지말것)'!$F$9:$G$17,2,FALSE)/SUM($D$21:$D$38),"")</f>
        <v/>
      </c>
      <c r="T29" s="52"/>
      <c r="U29" s="53"/>
    </row>
    <row r="30" spans="1:26" ht="17.25" customHeight="1" x14ac:dyDescent="0.3">
      <c r="A30" s="63"/>
      <c r="B30" s="64">
        <v>2</v>
      </c>
      <c r="C30" s="12" t="s">
        <v>44</v>
      </c>
      <c r="D30" s="12">
        <v>4</v>
      </c>
      <c r="E30" s="12">
        <v>83</v>
      </c>
      <c r="F30" s="12"/>
      <c r="G30" s="12"/>
      <c r="H30" s="13">
        <v>5</v>
      </c>
      <c r="I30" s="13"/>
      <c r="J30" s="12">
        <v>63.3</v>
      </c>
      <c r="K30" s="12">
        <v>22.9</v>
      </c>
      <c r="L30" s="12">
        <f t="shared" si="3"/>
        <v>20</v>
      </c>
      <c r="M30" s="45">
        <f>IFERROR(SUM(L30:L38)/SUM(D30:D38),"")</f>
        <v>4.12</v>
      </c>
      <c r="N30" s="49"/>
      <c r="O30" s="14">
        <f t="shared" si="0"/>
        <v>0.9</v>
      </c>
      <c r="P30" s="29">
        <f>IFERROR(VLOOKUP(O30,'(건드리지말것)'!$A$3:$B$63,2,FALSE),"")</f>
        <v>0.18410000000000001</v>
      </c>
      <c r="Q30" s="13">
        <f>IFERROR(MIN(HLOOKUP(P30,'(건드리지말것)'!$D$2:$M$3,2,1),H30),"")</f>
        <v>3</v>
      </c>
      <c r="R30" s="11">
        <f t="shared" si="1"/>
        <v>12</v>
      </c>
      <c r="S30" s="26">
        <f>IFERROR(D30*VLOOKUP(Q30,'(건드리지말것)'!$F$9:$G$17,2,FALSE)/SUM($D$21:$D$38),"")</f>
        <v>2.1280000000000001</v>
      </c>
      <c r="T30" s="50">
        <f>IFERROR(SUM(R30:R38)/SUM(D30:D38),"")</f>
        <v>2.96</v>
      </c>
      <c r="U30" s="53"/>
    </row>
    <row r="31" spans="1:26" ht="16.5" customHeight="1" x14ac:dyDescent="0.3">
      <c r="A31" s="63"/>
      <c r="B31" s="65"/>
      <c r="C31" s="17" t="s">
        <v>46</v>
      </c>
      <c r="D31" s="17">
        <v>8</v>
      </c>
      <c r="E31" s="17">
        <v>68</v>
      </c>
      <c r="F31" s="17"/>
      <c r="G31" s="17"/>
      <c r="H31" s="18">
        <v>4</v>
      </c>
      <c r="I31" s="18" t="str">
        <f t="shared" si="2"/>
        <v/>
      </c>
      <c r="J31" s="17">
        <v>50.7</v>
      </c>
      <c r="K31" s="17">
        <v>21.9</v>
      </c>
      <c r="L31" s="17">
        <f t="shared" si="3"/>
        <v>32</v>
      </c>
      <c r="M31" s="46"/>
      <c r="N31" s="49"/>
      <c r="O31" s="19">
        <f t="shared" si="0"/>
        <v>0.8</v>
      </c>
      <c r="P31" s="30">
        <f>IFERROR(VLOOKUP(O31,'(건드리지말것)'!$A$3:$B$63,2,FALSE),"")</f>
        <v>0.21190000000000001</v>
      </c>
      <c r="Q31" s="18">
        <f>IFERROR(MIN(HLOOKUP(P31,'(건드리지말것)'!$D$2:$M$3,2,1),H31),"")</f>
        <v>3</v>
      </c>
      <c r="R31" s="16">
        <f t="shared" si="1"/>
        <v>24</v>
      </c>
      <c r="S31" s="27">
        <f>IFERROR(D31*VLOOKUP(Q31,'(건드리지말것)'!$F$9:$G$17,2,FALSE)/SUM($D$21:$D$38),"")</f>
        <v>4.2560000000000002</v>
      </c>
      <c r="T31" s="51"/>
      <c r="U31" s="53"/>
    </row>
    <row r="32" spans="1:26" ht="16.5" customHeight="1" x14ac:dyDescent="0.3">
      <c r="A32" s="63"/>
      <c r="B32" s="65"/>
      <c r="C32" s="17" t="s">
        <v>47</v>
      </c>
      <c r="D32" s="17">
        <v>2</v>
      </c>
      <c r="E32" s="17">
        <v>68</v>
      </c>
      <c r="F32" s="17"/>
      <c r="G32" s="17"/>
      <c r="H32" s="18">
        <v>2</v>
      </c>
      <c r="I32" s="18" t="s">
        <v>43</v>
      </c>
      <c r="J32" s="17">
        <v>57.8</v>
      </c>
      <c r="K32" s="17">
        <v>25.3</v>
      </c>
      <c r="L32" s="17">
        <f t="shared" si="3"/>
        <v>4</v>
      </c>
      <c r="M32" s="46"/>
      <c r="N32" s="49"/>
      <c r="O32" s="19">
        <f t="shared" si="0"/>
        <v>0.4</v>
      </c>
      <c r="P32" s="30">
        <f>IFERROR(VLOOKUP(O32,'(건드리지말것)'!$A$3:$B$63,2,FALSE),"")</f>
        <v>0.34460000000000002</v>
      </c>
      <c r="Q32" s="18">
        <f>IFERROR(MIN(HLOOKUP(P32,'(건드리지말것)'!$D$2:$M$3,2,1),H32),"")</f>
        <v>2</v>
      </c>
      <c r="R32" s="16">
        <f t="shared" si="1"/>
        <v>4</v>
      </c>
      <c r="S32" s="27">
        <f>IFERROR(D32*VLOOKUP(Q32,'(건드리지말것)'!$F$9:$G$17,2,FALSE)/SUM($D$21:$D$38),"")</f>
        <v>1.0720000000000001</v>
      </c>
      <c r="T32" s="51"/>
      <c r="U32" s="53"/>
    </row>
    <row r="33" spans="1:21" ht="16.5" customHeight="1" x14ac:dyDescent="0.3">
      <c r="A33" s="63"/>
      <c r="B33" s="65"/>
      <c r="C33" s="17" t="s">
        <v>48</v>
      </c>
      <c r="D33" s="17">
        <v>2</v>
      </c>
      <c r="E33" s="17">
        <v>75</v>
      </c>
      <c r="F33" s="17"/>
      <c r="G33" s="17"/>
      <c r="H33" s="18">
        <v>5</v>
      </c>
      <c r="I33" s="18" t="s">
        <v>43</v>
      </c>
      <c r="J33" s="17">
        <v>61.7</v>
      </c>
      <c r="K33" s="17">
        <v>22.6</v>
      </c>
      <c r="L33" s="17">
        <f t="shared" si="3"/>
        <v>10</v>
      </c>
      <c r="M33" s="46"/>
      <c r="N33" s="49"/>
      <c r="O33" s="19">
        <f t="shared" si="0"/>
        <v>0.6</v>
      </c>
      <c r="P33" s="30">
        <f>IFERROR(VLOOKUP(O33,'(건드리지말것)'!$A$3:$B$63,2,FALSE),"")</f>
        <v>0.27429999999999999</v>
      </c>
      <c r="Q33" s="18">
        <f>IFERROR(MIN(HLOOKUP(P33,'(건드리지말것)'!$D$2:$M$3,2,1),H33),"")</f>
        <v>4</v>
      </c>
      <c r="R33" s="16">
        <f t="shared" si="1"/>
        <v>8</v>
      </c>
      <c r="S33" s="27">
        <f>IFERROR(D33*VLOOKUP(Q33,'(건드리지말것)'!$F$9:$G$17,2,FALSE)/SUM($D$21:$D$38),"")</f>
        <v>1.048</v>
      </c>
      <c r="T33" s="51"/>
      <c r="U33" s="53"/>
    </row>
    <row r="34" spans="1:21" ht="16.5" customHeight="1" x14ac:dyDescent="0.3">
      <c r="A34" s="63"/>
      <c r="B34" s="65"/>
      <c r="C34" s="17" t="s">
        <v>49</v>
      </c>
      <c r="D34" s="17">
        <v>2</v>
      </c>
      <c r="E34" s="17">
        <v>80</v>
      </c>
      <c r="F34" s="17"/>
      <c r="G34" s="17"/>
      <c r="H34" s="18">
        <v>3</v>
      </c>
      <c r="I34" s="18" t="s">
        <v>43</v>
      </c>
      <c r="J34" s="17">
        <v>40.799999999999997</v>
      </c>
      <c r="K34" s="17">
        <v>26.6</v>
      </c>
      <c r="L34" s="17">
        <f t="shared" si="3"/>
        <v>6</v>
      </c>
      <c r="M34" s="46"/>
      <c r="N34" s="49"/>
      <c r="O34" s="19">
        <f t="shared" si="0"/>
        <v>1.5</v>
      </c>
      <c r="P34" s="30">
        <f>IFERROR(VLOOKUP(O34,'(건드리지말것)'!$A$3:$B$63,2,FALSE),"")</f>
        <v>6.6799999999999998E-2</v>
      </c>
      <c r="Q34" s="18">
        <f>IFERROR(MIN(HLOOKUP(P34,'(건드리지말것)'!$D$2:$M$3,2,1),H34),"")</f>
        <v>2</v>
      </c>
      <c r="R34" s="16">
        <f t="shared" si="1"/>
        <v>4</v>
      </c>
      <c r="S34" s="27">
        <f>IFERROR(D34*VLOOKUP(Q34,'(건드리지말것)'!$F$9:$G$17,2,FALSE)/SUM($D$21:$D$38),"")</f>
        <v>1.0720000000000001</v>
      </c>
      <c r="T34" s="51"/>
      <c r="U34" s="53"/>
    </row>
    <row r="35" spans="1:21" ht="16.5" customHeight="1" x14ac:dyDescent="0.3">
      <c r="A35" s="63"/>
      <c r="B35" s="65"/>
      <c r="C35" s="17" t="s">
        <v>50</v>
      </c>
      <c r="D35" s="17">
        <v>2</v>
      </c>
      <c r="E35" s="17">
        <v>83</v>
      </c>
      <c r="F35" s="17"/>
      <c r="G35" s="17"/>
      <c r="H35" s="18">
        <v>3</v>
      </c>
      <c r="I35" s="18" t="s">
        <v>43</v>
      </c>
      <c r="J35" s="17">
        <v>56.3</v>
      </c>
      <c r="K35" s="17">
        <v>26</v>
      </c>
      <c r="L35" s="17">
        <f t="shared" si="3"/>
        <v>6</v>
      </c>
      <c r="M35" s="46"/>
      <c r="N35" s="49"/>
      <c r="O35" s="19">
        <f t="shared" ref="O35:O56" si="4">IFERROR(MIN(ROUND((E35-J35)/K35,1),3),"")</f>
        <v>1</v>
      </c>
      <c r="P35" s="30">
        <f>IFERROR(VLOOKUP(O35,'(건드리지말것)'!$A$3:$B$63,2,FALSE),"")</f>
        <v>0.15870000000000001</v>
      </c>
      <c r="Q35" s="18">
        <f>IFERROR(MIN(HLOOKUP(P35,'(건드리지말것)'!$D$2:$M$3,2,1),H35),"")</f>
        <v>3</v>
      </c>
      <c r="R35" s="16">
        <f t="shared" ref="R35:R66" si="5">IFERROR(D35*Q35,"")</f>
        <v>6</v>
      </c>
      <c r="S35" s="27">
        <f>IFERROR(D35*VLOOKUP(Q35,'(건드리지말것)'!$F$9:$G$17,2,FALSE)/SUM($D$21:$D$38),"")</f>
        <v>1.0640000000000001</v>
      </c>
      <c r="T35" s="51"/>
      <c r="U35" s="53"/>
    </row>
    <row r="36" spans="1:21" ht="16.5" customHeight="1" x14ac:dyDescent="0.3">
      <c r="A36" s="63"/>
      <c r="B36" s="65"/>
      <c r="C36" s="17" t="s">
        <v>51</v>
      </c>
      <c r="D36" s="17">
        <v>4</v>
      </c>
      <c r="E36" s="17">
        <v>83</v>
      </c>
      <c r="F36" s="17"/>
      <c r="G36" s="17"/>
      <c r="H36" s="18">
        <v>5</v>
      </c>
      <c r="I36" s="18" t="s">
        <v>43</v>
      </c>
      <c r="J36" s="17">
        <v>57.4</v>
      </c>
      <c r="K36" s="17">
        <v>25.8</v>
      </c>
      <c r="L36" s="17">
        <f t="shared" si="3"/>
        <v>20</v>
      </c>
      <c r="M36" s="46"/>
      <c r="N36" s="49"/>
      <c r="O36" s="19">
        <f t="shared" si="4"/>
        <v>1</v>
      </c>
      <c r="P36" s="30">
        <f>IFERROR(VLOOKUP(O36,'(건드리지말것)'!$A$3:$B$63,2,FALSE),"")</f>
        <v>0.15870000000000001</v>
      </c>
      <c r="Q36" s="18">
        <f>IFERROR(MIN(HLOOKUP(P36,'(건드리지말것)'!$D$2:$M$3,2,1),H36),"")</f>
        <v>3</v>
      </c>
      <c r="R36" s="16">
        <f t="shared" si="5"/>
        <v>12</v>
      </c>
      <c r="S36" s="27">
        <f>IFERROR(D36*VLOOKUP(Q36,'(건드리지말것)'!$F$9:$G$17,2,FALSE)/SUM($D$21:$D$38),"")</f>
        <v>2.1280000000000001</v>
      </c>
      <c r="T36" s="51"/>
      <c r="U36" s="53"/>
    </row>
    <row r="37" spans="1:21" ht="16.5" customHeight="1" x14ac:dyDescent="0.3">
      <c r="A37" s="63"/>
      <c r="B37" s="65"/>
      <c r="C37" s="17" t="s">
        <v>52</v>
      </c>
      <c r="D37" s="17">
        <v>1</v>
      </c>
      <c r="E37" s="17">
        <v>86</v>
      </c>
      <c r="F37" s="17"/>
      <c r="G37" s="17"/>
      <c r="H37" s="18">
        <v>5</v>
      </c>
      <c r="I37" s="18" t="s">
        <v>43</v>
      </c>
      <c r="J37" s="17">
        <v>71.400000000000006</v>
      </c>
      <c r="K37" s="17">
        <v>22.5</v>
      </c>
      <c r="L37" s="17">
        <f t="shared" si="3"/>
        <v>5</v>
      </c>
      <c r="M37" s="46"/>
      <c r="N37" s="49"/>
      <c r="O37" s="19">
        <f t="shared" si="4"/>
        <v>0.6</v>
      </c>
      <c r="P37" s="30">
        <f>IFERROR(VLOOKUP(O37,'(건드리지말것)'!$A$3:$B$63,2,FALSE),"")</f>
        <v>0.27429999999999999</v>
      </c>
      <c r="Q37" s="18">
        <f>IFERROR(MIN(HLOOKUP(P37,'(건드리지말것)'!$D$2:$M$3,2,1),H37),"")</f>
        <v>4</v>
      </c>
      <c r="R37" s="16">
        <f t="shared" si="5"/>
        <v>4</v>
      </c>
      <c r="S37" s="27">
        <f>IFERROR(D37*VLOOKUP(Q37,'(건드리지말것)'!$F$9:$G$17,2,FALSE)/SUM($D$21:$D$38),"")</f>
        <v>0.52400000000000002</v>
      </c>
      <c r="T37" s="51"/>
      <c r="U37" s="53"/>
    </row>
    <row r="38" spans="1:21" ht="17.25" customHeight="1" thickBot="1" x14ac:dyDescent="0.35">
      <c r="A38" s="63"/>
      <c r="B38" s="65"/>
      <c r="C38" s="23"/>
      <c r="D38" s="23"/>
      <c r="E38" s="23"/>
      <c r="F38" s="23"/>
      <c r="G38" s="23"/>
      <c r="H38" s="24"/>
      <c r="I38" s="24"/>
      <c r="J38" s="23"/>
      <c r="K38" s="23"/>
      <c r="L38" s="23">
        <f t="shared" si="3"/>
        <v>0</v>
      </c>
      <c r="M38" s="47"/>
      <c r="N38" s="49"/>
      <c r="O38" s="25" t="str">
        <f t="shared" si="4"/>
        <v/>
      </c>
      <c r="P38" s="31" t="str">
        <f>IFERROR(VLOOKUP(O38,'(건드리지말것)'!$A$3:$B$63,2,FALSE),"")</f>
        <v/>
      </c>
      <c r="Q38" s="24" t="str">
        <f>IFERROR(MIN(HLOOKUP(P38,'(건드리지말것)'!$D$2:$M$3,2,1),H38),"")</f>
        <v/>
      </c>
      <c r="R38" s="22" t="str">
        <f t="shared" si="5"/>
        <v/>
      </c>
      <c r="S38" s="28" t="str">
        <f>IFERROR(D38*VLOOKUP(Q38,'(건드리지말것)'!$F$9:$G$17,2,FALSE)/SUM($D$21:$D$38),"")</f>
        <v/>
      </c>
      <c r="T38" s="52"/>
      <c r="U38" s="53"/>
    </row>
    <row r="39" spans="1:21" ht="17.25" customHeight="1" x14ac:dyDescent="0.3">
      <c r="A39" s="56">
        <v>3</v>
      </c>
      <c r="B39" s="56">
        <v>1</v>
      </c>
      <c r="C39" s="11" t="s">
        <v>53</v>
      </c>
      <c r="D39" s="12">
        <v>3</v>
      </c>
      <c r="E39" s="12">
        <v>83</v>
      </c>
      <c r="F39" s="12"/>
      <c r="G39" s="12"/>
      <c r="H39" s="13">
        <v>4</v>
      </c>
      <c r="I39" s="13"/>
      <c r="J39" s="12">
        <v>67.900000000000006</v>
      </c>
      <c r="K39" s="12">
        <v>19.600000000000001</v>
      </c>
      <c r="L39" s="12">
        <f t="shared" si="3"/>
        <v>12</v>
      </c>
      <c r="M39" s="45">
        <f>IFERROR(SUM(L39:L47)/SUM(D39:D47),"")</f>
        <v>4.4074074074074074</v>
      </c>
      <c r="N39" s="49"/>
      <c r="O39" s="14">
        <f t="shared" si="4"/>
        <v>0.8</v>
      </c>
      <c r="P39" s="29">
        <f>IFERROR(VLOOKUP(O39,'(건드리지말것)'!$A$3:$B$63,2,FALSE),"")</f>
        <v>0.21190000000000001</v>
      </c>
      <c r="Q39" s="13">
        <f>IFERROR(MIN(HLOOKUP(P39,'(건드리지말것)'!$D$2:$M$3,2,1),H39),"")</f>
        <v>3</v>
      </c>
      <c r="R39" s="11">
        <f t="shared" si="5"/>
        <v>9</v>
      </c>
      <c r="S39" s="26">
        <f>IFERROR(D39*VLOOKUP(Q39,'(건드리지말것)'!$F$9:$G$17,2,FALSE)/SUM($D$39:$D$56),"")</f>
        <v>1.4777777777777781</v>
      </c>
      <c r="T39" s="50">
        <f>IFERROR(SUM(R39:R47)/SUM(D39:D47),"")</f>
        <v>4.1111111111111107</v>
      </c>
      <c r="U39" s="53"/>
    </row>
    <row r="40" spans="1:21" ht="16.5" customHeight="1" x14ac:dyDescent="0.3">
      <c r="A40" s="57"/>
      <c r="B40" s="57"/>
      <c r="C40" s="16" t="s">
        <v>54</v>
      </c>
      <c r="D40" s="17">
        <v>3</v>
      </c>
      <c r="E40" s="17">
        <v>90</v>
      </c>
      <c r="F40" s="17"/>
      <c r="G40" s="17"/>
      <c r="H40" s="18">
        <v>3</v>
      </c>
      <c r="I40" s="18" t="str">
        <f t="shared" si="2"/>
        <v/>
      </c>
      <c r="J40" s="17">
        <v>71.5</v>
      </c>
      <c r="K40" s="17">
        <v>17.399999999999999</v>
      </c>
      <c r="L40" s="17">
        <f t="shared" si="3"/>
        <v>9</v>
      </c>
      <c r="M40" s="46"/>
      <c r="N40" s="49"/>
      <c r="O40" s="19">
        <f t="shared" si="4"/>
        <v>1.1000000000000001</v>
      </c>
      <c r="P40" s="30">
        <f>IFERROR(VLOOKUP(O40,'(건드리지말것)'!$A$3:$B$63,2,FALSE),"")</f>
        <v>0.13569999999999999</v>
      </c>
      <c r="Q40" s="18">
        <f>IFERROR(MIN(HLOOKUP(P40,'(건드리지말것)'!$D$2:$M$3,2,1),H40),"")</f>
        <v>3</v>
      </c>
      <c r="R40" s="16">
        <f t="shared" si="5"/>
        <v>9</v>
      </c>
      <c r="S40" s="27">
        <f>IFERROR(D40*VLOOKUP(Q40,'(건드리지말것)'!$F$9:$G$17,2,FALSE)/SUM($D$39:$D$56),"")</f>
        <v>1.4777777777777781</v>
      </c>
      <c r="T40" s="51"/>
      <c r="U40" s="53"/>
    </row>
    <row r="41" spans="1:21" ht="16.5" customHeight="1" x14ac:dyDescent="0.3">
      <c r="A41" s="57"/>
      <c r="B41" s="57"/>
      <c r="C41" s="16" t="s">
        <v>55</v>
      </c>
      <c r="D41" s="17">
        <v>3</v>
      </c>
      <c r="E41" s="17">
        <v>50</v>
      </c>
      <c r="F41" s="17"/>
      <c r="G41" s="17"/>
      <c r="H41" s="18">
        <v>5</v>
      </c>
      <c r="I41" s="18" t="str">
        <f t="shared" si="2"/>
        <v/>
      </c>
      <c r="J41" s="17">
        <v>48.6</v>
      </c>
      <c r="K41" s="17">
        <v>24.7</v>
      </c>
      <c r="L41" s="17">
        <f t="shared" si="3"/>
        <v>15</v>
      </c>
      <c r="M41" s="46"/>
      <c r="N41" s="49"/>
      <c r="O41" s="19">
        <f t="shared" si="4"/>
        <v>0.1</v>
      </c>
      <c r="P41" s="30">
        <f>IFERROR(VLOOKUP(O41,'(건드리지말것)'!$A$3:$B$63,2,FALSE),"")</f>
        <v>0.4602</v>
      </c>
      <c r="Q41" s="18">
        <f>IFERROR(MIN(HLOOKUP(P41,'(건드리지말것)'!$D$2:$M$3,2,1),H41),"")</f>
        <v>5</v>
      </c>
      <c r="R41" s="16">
        <f t="shared" si="5"/>
        <v>15</v>
      </c>
      <c r="S41" s="27">
        <f>IFERROR(D41*VLOOKUP(Q41,'(건드리지말것)'!$F$9:$G$17,2,FALSE)/SUM($D$39:$D$56),"")</f>
        <v>1.4333333333333333</v>
      </c>
      <c r="T41" s="51"/>
      <c r="U41" s="53"/>
    </row>
    <row r="42" spans="1:21" ht="16.5" customHeight="1" x14ac:dyDescent="0.3">
      <c r="A42" s="57"/>
      <c r="B42" s="57"/>
      <c r="C42" s="16" t="s">
        <v>56</v>
      </c>
      <c r="D42" s="17">
        <v>3</v>
      </c>
      <c r="E42" s="17">
        <v>57</v>
      </c>
      <c r="F42" s="17"/>
      <c r="G42" s="17"/>
      <c r="H42" s="18">
        <v>4</v>
      </c>
      <c r="I42" s="18" t="str">
        <f t="shared" si="2"/>
        <v/>
      </c>
      <c r="J42" s="17">
        <v>42.7</v>
      </c>
      <c r="K42" s="17">
        <v>24.2</v>
      </c>
      <c r="L42" s="17">
        <f t="shared" si="3"/>
        <v>12</v>
      </c>
      <c r="M42" s="46"/>
      <c r="N42" s="49"/>
      <c r="O42" s="19">
        <f t="shared" si="4"/>
        <v>0.6</v>
      </c>
      <c r="P42" s="30">
        <f>IFERROR(VLOOKUP(O42,'(건드리지말것)'!$A$3:$B$63,2,FALSE),"")</f>
        <v>0.27429999999999999</v>
      </c>
      <c r="Q42" s="18">
        <f>IFERROR(MIN(HLOOKUP(P42,'(건드리지말것)'!$D$2:$M$3,2,1),H42),"")</f>
        <v>4</v>
      </c>
      <c r="R42" s="16">
        <f t="shared" si="5"/>
        <v>12</v>
      </c>
      <c r="S42" s="27">
        <f>IFERROR(D42*VLOOKUP(Q42,'(건드리지말것)'!$F$9:$G$17,2,FALSE)/SUM($D$39:$D$56),"")</f>
        <v>1.4555555555555555</v>
      </c>
      <c r="T42" s="51"/>
      <c r="U42" s="53"/>
    </row>
    <row r="43" spans="1:21" ht="16.5" customHeight="1" x14ac:dyDescent="0.3">
      <c r="A43" s="57"/>
      <c r="B43" s="57"/>
      <c r="C43" s="16" t="s">
        <v>57</v>
      </c>
      <c r="D43" s="17">
        <v>4</v>
      </c>
      <c r="E43" s="17">
        <v>39</v>
      </c>
      <c r="F43" s="17"/>
      <c r="G43" s="17"/>
      <c r="H43" s="18">
        <v>5</v>
      </c>
      <c r="I43" s="18" t="str">
        <f t="shared" si="2"/>
        <v/>
      </c>
      <c r="J43" s="17">
        <v>49.3</v>
      </c>
      <c r="K43" s="17">
        <v>26.2</v>
      </c>
      <c r="L43" s="17">
        <f t="shared" si="3"/>
        <v>20</v>
      </c>
      <c r="M43" s="46"/>
      <c r="N43" s="49"/>
      <c r="O43" s="19">
        <f t="shared" si="4"/>
        <v>-0.4</v>
      </c>
      <c r="P43" s="30">
        <f>IFERROR(VLOOKUP(O43,'(건드리지말것)'!$A$3:$B$63,2,FALSE),"")</f>
        <v>0.65539999999999998</v>
      </c>
      <c r="Q43" s="18">
        <f>IFERROR(MIN(HLOOKUP(P43,'(건드리지말것)'!$D$2:$M$3,2,1),H43),"")</f>
        <v>5</v>
      </c>
      <c r="R43" s="16">
        <f t="shared" si="5"/>
        <v>20</v>
      </c>
      <c r="S43" s="27">
        <f>IFERROR(D43*VLOOKUP(Q43,'(건드리지말것)'!$F$9:$G$17,2,FALSE)/SUM($D$39:$D$56),"")</f>
        <v>1.9111111111111112</v>
      </c>
      <c r="T43" s="51"/>
      <c r="U43" s="53"/>
    </row>
    <row r="44" spans="1:21" ht="16.5" customHeight="1" x14ac:dyDescent="0.3">
      <c r="A44" s="57"/>
      <c r="B44" s="57"/>
      <c r="C44" s="16" t="s">
        <v>58</v>
      </c>
      <c r="D44" s="17">
        <v>4</v>
      </c>
      <c r="E44" s="17">
        <v>64</v>
      </c>
      <c r="F44" s="17"/>
      <c r="G44" s="17"/>
      <c r="H44" s="18">
        <v>4</v>
      </c>
      <c r="I44" s="18" t="str">
        <f t="shared" si="2"/>
        <v/>
      </c>
      <c r="J44" s="17">
        <v>48.9</v>
      </c>
      <c r="K44" s="17">
        <v>25.4</v>
      </c>
      <c r="L44" s="17">
        <f t="shared" si="3"/>
        <v>16</v>
      </c>
      <c r="M44" s="46"/>
      <c r="N44" s="49"/>
      <c r="O44" s="19">
        <f t="shared" si="4"/>
        <v>0.6</v>
      </c>
      <c r="P44" s="30">
        <f>IFERROR(VLOOKUP(O44,'(건드리지말것)'!$A$3:$B$63,2,FALSE),"")</f>
        <v>0.27429999999999999</v>
      </c>
      <c r="Q44" s="18">
        <f>IFERROR(MIN(HLOOKUP(P44,'(건드리지말것)'!$D$2:$M$3,2,1),H44),"")</f>
        <v>4</v>
      </c>
      <c r="R44" s="16">
        <f t="shared" si="5"/>
        <v>16</v>
      </c>
      <c r="S44" s="27">
        <f>IFERROR(D44*VLOOKUP(Q44,'(건드리지말것)'!$F$9:$G$17,2,FALSE)/SUM($D$39:$D$56),"")</f>
        <v>1.9407407407407407</v>
      </c>
      <c r="T44" s="51"/>
      <c r="U44" s="53"/>
    </row>
    <row r="45" spans="1:21" ht="16.5" customHeight="1" x14ac:dyDescent="0.3">
      <c r="A45" s="58"/>
      <c r="B45" s="58"/>
      <c r="C45" s="70" t="s">
        <v>59</v>
      </c>
      <c r="D45" s="71">
        <v>5</v>
      </c>
      <c r="E45" s="71">
        <v>65</v>
      </c>
      <c r="F45" s="71"/>
      <c r="G45" s="71"/>
      <c r="H45" s="72">
        <v>5</v>
      </c>
      <c r="I45" s="18" t="str">
        <f t="shared" si="2"/>
        <v/>
      </c>
      <c r="J45" s="71">
        <v>55.3</v>
      </c>
      <c r="K45" s="71">
        <v>26</v>
      </c>
      <c r="L45" s="17">
        <f t="shared" si="3"/>
        <v>25</v>
      </c>
      <c r="M45" s="46"/>
      <c r="N45" s="49"/>
      <c r="O45" s="19">
        <f t="shared" si="4"/>
        <v>0.4</v>
      </c>
      <c r="P45" s="30">
        <f>IFERROR(VLOOKUP(O45,'(건드리지말것)'!$A$3:$B$63,2,FALSE),"")</f>
        <v>0.34460000000000002</v>
      </c>
      <c r="Q45" s="18">
        <f>IFERROR(MIN(HLOOKUP(P45,'(건드리지말것)'!$D$2:$M$3,2,1),H45),"")</f>
        <v>4</v>
      </c>
      <c r="R45" s="16">
        <f t="shared" si="5"/>
        <v>20</v>
      </c>
      <c r="S45" s="27">
        <f>IFERROR(D45*VLOOKUP(Q45,'(건드리지말것)'!$F$9:$G$17,2,FALSE)/SUM($D$39:$D$56),"")</f>
        <v>2.425925925925926</v>
      </c>
      <c r="T45" s="51"/>
      <c r="U45" s="53"/>
    </row>
    <row r="46" spans="1:21" ht="16.5" customHeight="1" x14ac:dyDescent="0.3">
      <c r="A46" s="58"/>
      <c r="B46" s="58"/>
      <c r="C46" s="70" t="s">
        <v>52</v>
      </c>
      <c r="D46" s="71">
        <v>2</v>
      </c>
      <c r="E46" s="71">
        <v>59</v>
      </c>
      <c r="F46" s="71"/>
      <c r="G46" s="71"/>
      <c r="H46" s="72">
        <v>5</v>
      </c>
      <c r="I46" s="18" t="str">
        <f t="shared" si="2"/>
        <v/>
      </c>
      <c r="J46" s="71">
        <v>53.1</v>
      </c>
      <c r="K46" s="71">
        <v>23.9</v>
      </c>
      <c r="L46" s="17">
        <f t="shared" si="3"/>
        <v>10</v>
      </c>
      <c r="M46" s="46"/>
      <c r="N46" s="49"/>
      <c r="O46" s="19">
        <f t="shared" si="4"/>
        <v>0.2</v>
      </c>
      <c r="P46" s="30">
        <f>IFERROR(VLOOKUP(O46,'(건드리지말것)'!$A$3:$B$63,2,FALSE),"")</f>
        <v>0.42070000000000002</v>
      </c>
      <c r="Q46" s="18">
        <f>IFERROR(MIN(HLOOKUP(P46,'(건드리지말것)'!$D$2:$M$3,2,1),H46),"")</f>
        <v>5</v>
      </c>
      <c r="R46" s="16">
        <f t="shared" si="5"/>
        <v>10</v>
      </c>
      <c r="S46" s="27">
        <f>IFERROR(D46*VLOOKUP(Q46,'(건드리지말것)'!$F$9:$G$17,2,FALSE)/SUM($D$39:$D$56),"")</f>
        <v>0.9555555555555556</v>
      </c>
      <c r="T46" s="51"/>
      <c r="U46" s="53"/>
    </row>
    <row r="47" spans="1:21" ht="18" customHeight="1" thickBot="1" x14ac:dyDescent="0.35">
      <c r="A47" s="59"/>
      <c r="B47" s="59"/>
      <c r="C47" s="22"/>
      <c r="D47" s="23"/>
      <c r="E47" s="23"/>
      <c r="F47" s="23"/>
      <c r="G47" s="23"/>
      <c r="H47" s="24"/>
      <c r="I47" s="24" t="str">
        <f t="shared" si="2"/>
        <v/>
      </c>
      <c r="J47" s="23"/>
      <c r="K47" s="23"/>
      <c r="L47" s="23">
        <f t="shared" si="3"/>
        <v>0</v>
      </c>
      <c r="M47" s="47"/>
      <c r="N47" s="49"/>
      <c r="O47" s="25" t="str">
        <f t="shared" si="4"/>
        <v/>
      </c>
      <c r="P47" s="31" t="str">
        <f>IFERROR(VLOOKUP(O47,'(건드리지말것)'!$A$3:$B$63,2,FALSE),"")</f>
        <v/>
      </c>
      <c r="Q47" s="24" t="str">
        <f>IFERROR(MIN(HLOOKUP(P47,'(건드리지말것)'!$D$2:$M$3,2,1),H47),"")</f>
        <v/>
      </c>
      <c r="R47" s="22" t="str">
        <f t="shared" si="5"/>
        <v/>
      </c>
      <c r="S47" s="28" t="str">
        <f>IFERROR(D47*VLOOKUP(Q47,'(건드리지말것)'!$F$9:$G$17,2,FALSE)/SUM($D$39:$D$56),"")</f>
        <v/>
      </c>
      <c r="T47" s="52"/>
      <c r="U47" s="53"/>
    </row>
    <row r="48" spans="1:21" x14ac:dyDescent="0.3">
      <c r="A48" s="37">
        <v>3</v>
      </c>
      <c r="B48" s="41">
        <v>2</v>
      </c>
      <c r="C48" s="12" t="s">
        <v>53</v>
      </c>
      <c r="D48" s="12">
        <v>3</v>
      </c>
      <c r="E48" s="12">
        <v>82</v>
      </c>
      <c r="F48" s="12"/>
      <c r="G48" s="12"/>
      <c r="H48" s="13">
        <v>4</v>
      </c>
      <c r="I48" s="13" t="str">
        <f t="shared" si="2"/>
        <v/>
      </c>
      <c r="J48" s="12">
        <v>66.7</v>
      </c>
      <c r="K48" s="12">
        <v>19.8</v>
      </c>
      <c r="L48" s="12">
        <f t="shared" ref="L48:L56" si="6">D48*H48</f>
        <v>12</v>
      </c>
      <c r="M48" s="45">
        <f>IFERROR(SUM(L48:L56)/SUM(D48:D56),"")</f>
        <v>3.6666666666666665</v>
      </c>
      <c r="N48" s="49"/>
      <c r="O48" s="14">
        <f t="shared" si="4"/>
        <v>0.8</v>
      </c>
      <c r="P48" s="29">
        <f>IFERROR(VLOOKUP(O48,'(건드리지말것)'!$A$3:$B$63,2,FALSE),"")</f>
        <v>0.21190000000000001</v>
      </c>
      <c r="Q48" s="13">
        <f>IFERROR(MIN(HLOOKUP(P48,'(건드리지말것)'!$D$2:$M$3,2,1),H48),"")</f>
        <v>3</v>
      </c>
      <c r="R48" s="11">
        <f t="shared" si="5"/>
        <v>9</v>
      </c>
      <c r="S48" s="26">
        <f>IFERROR(D48*VLOOKUP(Q48,'(건드리지말것)'!$F$9:$G$17,2,FALSE)/SUM($D$39:$D$56),"")</f>
        <v>1.4777777777777781</v>
      </c>
      <c r="T48" s="50">
        <f>IFERROR(SUM(R48:R56)/SUM(D48:D56),"")</f>
        <v>3.2222222222222223</v>
      </c>
      <c r="U48" s="53"/>
    </row>
    <row r="49" spans="1:21" x14ac:dyDescent="0.3">
      <c r="A49" s="38"/>
      <c r="B49" s="42"/>
      <c r="C49" s="17" t="s">
        <v>54</v>
      </c>
      <c r="D49" s="17">
        <v>3</v>
      </c>
      <c r="E49" s="17">
        <v>80</v>
      </c>
      <c r="F49" s="17"/>
      <c r="G49" s="17"/>
      <c r="H49" s="18">
        <v>3</v>
      </c>
      <c r="I49" s="18" t="str">
        <f t="shared" si="2"/>
        <v/>
      </c>
      <c r="J49" s="17">
        <v>64.900000000000006</v>
      </c>
      <c r="K49" s="17">
        <v>20.100000000000001</v>
      </c>
      <c r="L49" s="17">
        <f t="shared" si="6"/>
        <v>9</v>
      </c>
      <c r="M49" s="46"/>
      <c r="N49" s="49"/>
      <c r="O49" s="19">
        <f t="shared" si="4"/>
        <v>0.8</v>
      </c>
      <c r="P49" s="30">
        <f>IFERROR(VLOOKUP(O49,'(건드리지말것)'!$A$3:$B$63,2,FALSE),"")</f>
        <v>0.21190000000000001</v>
      </c>
      <c r="Q49" s="18">
        <f>IFERROR(MIN(HLOOKUP(P49,'(건드리지말것)'!$D$2:$M$3,2,1),H49),"")</f>
        <v>3</v>
      </c>
      <c r="R49" s="16">
        <f t="shared" si="5"/>
        <v>9</v>
      </c>
      <c r="S49" s="27">
        <f>IFERROR(D49*VLOOKUP(Q49,'(건드리지말것)'!$F$9:$G$17,2,FALSE)/SUM($D$39:$D$56),"")</f>
        <v>1.4777777777777781</v>
      </c>
      <c r="T49" s="51"/>
      <c r="U49" s="53"/>
    </row>
    <row r="50" spans="1:21" x14ac:dyDescent="0.3">
      <c r="A50" s="38"/>
      <c r="B50" s="42"/>
      <c r="C50" s="17" t="s">
        <v>55</v>
      </c>
      <c r="D50" s="17">
        <v>3</v>
      </c>
      <c r="E50" s="17">
        <v>59</v>
      </c>
      <c r="F50" s="17"/>
      <c r="G50" s="17"/>
      <c r="H50" s="18">
        <v>4</v>
      </c>
      <c r="I50" s="18" t="str">
        <f t="shared" si="2"/>
        <v/>
      </c>
      <c r="J50" s="17">
        <v>46.5</v>
      </c>
      <c r="K50" s="17">
        <v>24.2</v>
      </c>
      <c r="L50" s="17">
        <f t="shared" si="6"/>
        <v>12</v>
      </c>
      <c r="M50" s="46"/>
      <c r="N50" s="49"/>
      <c r="O50" s="19">
        <f t="shared" si="4"/>
        <v>0.5</v>
      </c>
      <c r="P50" s="30">
        <f>IFERROR(VLOOKUP(O50,'(건드리지말것)'!$A$3:$B$63,2,FALSE),"")</f>
        <v>0.3085</v>
      </c>
      <c r="Q50" s="18">
        <f>IFERROR(MIN(HLOOKUP(P50,'(건드리지말것)'!$D$2:$M$3,2,1),H50),"")</f>
        <v>4</v>
      </c>
      <c r="R50" s="16">
        <f t="shared" si="5"/>
        <v>12</v>
      </c>
      <c r="S50" s="27">
        <f>IFERROR(D50*VLOOKUP(Q50,'(건드리지말것)'!$F$9:$G$17,2,FALSE)/SUM($D$39:$D$56),"")</f>
        <v>1.4555555555555555</v>
      </c>
      <c r="T50" s="51"/>
      <c r="U50" s="53"/>
    </row>
    <row r="51" spans="1:21" x14ac:dyDescent="0.3">
      <c r="A51" s="38"/>
      <c r="B51" s="42"/>
      <c r="C51" s="17" t="s">
        <v>56</v>
      </c>
      <c r="D51" s="17">
        <v>3</v>
      </c>
      <c r="E51" s="17">
        <v>51</v>
      </c>
      <c r="F51" s="17"/>
      <c r="G51" s="17"/>
      <c r="H51" s="18">
        <v>4</v>
      </c>
      <c r="I51" s="18" t="str">
        <f t="shared" si="2"/>
        <v/>
      </c>
      <c r="J51" s="17">
        <v>38.1</v>
      </c>
      <c r="K51" s="17">
        <v>23.7</v>
      </c>
      <c r="L51" s="17">
        <f t="shared" si="6"/>
        <v>12</v>
      </c>
      <c r="M51" s="46"/>
      <c r="N51" s="49"/>
      <c r="O51" s="19">
        <f t="shared" si="4"/>
        <v>0.5</v>
      </c>
      <c r="P51" s="30">
        <f>IFERROR(VLOOKUP(O51,'(건드리지말것)'!$A$3:$B$63,2,FALSE),"")</f>
        <v>0.3085</v>
      </c>
      <c r="Q51" s="18">
        <f>IFERROR(MIN(HLOOKUP(P51,'(건드리지말것)'!$D$2:$M$3,2,1),H51),"")</f>
        <v>4</v>
      </c>
      <c r="R51" s="16">
        <f t="shared" si="5"/>
        <v>12</v>
      </c>
      <c r="S51" s="27">
        <f>IFERROR(D51*VLOOKUP(Q51,'(건드리지말것)'!$F$9:$G$17,2,FALSE)/SUM($D$39:$D$56),"")</f>
        <v>1.4555555555555555</v>
      </c>
      <c r="T51" s="51"/>
      <c r="U51" s="53"/>
    </row>
    <row r="52" spans="1:21" x14ac:dyDescent="0.3">
      <c r="A52" s="38"/>
      <c r="B52" s="42"/>
      <c r="C52" s="17" t="s">
        <v>57</v>
      </c>
      <c r="D52" s="17">
        <v>4</v>
      </c>
      <c r="E52" s="17">
        <v>54</v>
      </c>
      <c r="F52" s="17"/>
      <c r="G52" s="17"/>
      <c r="H52" s="18">
        <v>3</v>
      </c>
      <c r="I52" s="18" t="str">
        <f t="shared" si="2"/>
        <v/>
      </c>
      <c r="J52" s="17">
        <v>35.4</v>
      </c>
      <c r="K52" s="17">
        <v>22.9</v>
      </c>
      <c r="L52" s="17">
        <f t="shared" si="6"/>
        <v>12</v>
      </c>
      <c r="M52" s="46"/>
      <c r="N52" s="49"/>
      <c r="O52" s="19">
        <f t="shared" si="4"/>
        <v>0.8</v>
      </c>
      <c r="P52" s="30">
        <f>IFERROR(VLOOKUP(O52,'(건드리지말것)'!$A$3:$B$63,2,FALSE),"")</f>
        <v>0.21190000000000001</v>
      </c>
      <c r="Q52" s="18">
        <f>IFERROR(MIN(HLOOKUP(P52,'(건드리지말것)'!$D$2:$M$3,2,1),H52),"")</f>
        <v>3</v>
      </c>
      <c r="R52" s="16">
        <f t="shared" si="5"/>
        <v>12</v>
      </c>
      <c r="S52" s="27">
        <f>IFERROR(D52*VLOOKUP(Q52,'(건드리지말것)'!$F$9:$G$17,2,FALSE)/SUM($D$39:$D$56),"")</f>
        <v>1.9703703703703705</v>
      </c>
      <c r="T52" s="51"/>
      <c r="U52" s="53"/>
    </row>
    <row r="53" spans="1:21" x14ac:dyDescent="0.3">
      <c r="A53" s="38"/>
      <c r="B53" s="42"/>
      <c r="C53" s="17" t="s">
        <v>58</v>
      </c>
      <c r="D53" s="17">
        <v>4</v>
      </c>
      <c r="E53" s="17">
        <v>83</v>
      </c>
      <c r="F53" s="17"/>
      <c r="G53" s="17"/>
      <c r="H53" s="18">
        <v>3</v>
      </c>
      <c r="I53" s="18" t="str">
        <f t="shared" si="2"/>
        <v/>
      </c>
      <c r="J53" s="17">
        <v>41.4</v>
      </c>
      <c r="K53" s="17">
        <v>28.1</v>
      </c>
      <c r="L53" s="17">
        <f t="shared" si="6"/>
        <v>12</v>
      </c>
      <c r="M53" s="46"/>
      <c r="N53" s="49"/>
      <c r="O53" s="19">
        <f t="shared" si="4"/>
        <v>1.5</v>
      </c>
      <c r="P53" s="30">
        <f>IFERROR(VLOOKUP(O53,'(건드리지말것)'!$A$3:$B$63,2,FALSE),"")</f>
        <v>6.6799999999999998E-2</v>
      </c>
      <c r="Q53" s="18">
        <f>IFERROR(MIN(HLOOKUP(P53,'(건드리지말것)'!$D$2:$M$3,2,1),H53),"")</f>
        <v>2</v>
      </c>
      <c r="R53" s="16">
        <f t="shared" si="5"/>
        <v>8</v>
      </c>
      <c r="S53" s="27">
        <f>IFERROR(D53*VLOOKUP(Q53,'(건드리지말것)'!$F$9:$G$17,2,FALSE)/SUM($D$39:$D$56),"")</f>
        <v>1.9851851851851852</v>
      </c>
      <c r="T53" s="51"/>
      <c r="U53" s="53"/>
    </row>
    <row r="54" spans="1:21" x14ac:dyDescent="0.3">
      <c r="A54" s="39"/>
      <c r="B54" s="43"/>
      <c r="C54" s="71" t="s">
        <v>59</v>
      </c>
      <c r="D54" s="71">
        <v>5</v>
      </c>
      <c r="E54" s="71">
        <v>72</v>
      </c>
      <c r="F54" s="71"/>
      <c r="G54" s="71"/>
      <c r="H54" s="72">
        <v>4</v>
      </c>
      <c r="I54" s="18" t="str">
        <f t="shared" si="2"/>
        <v/>
      </c>
      <c r="J54" s="71">
        <v>51.2</v>
      </c>
      <c r="K54" s="71">
        <v>25.4</v>
      </c>
      <c r="L54" s="17">
        <f t="shared" si="6"/>
        <v>20</v>
      </c>
      <c r="M54" s="46"/>
      <c r="N54" s="49"/>
      <c r="O54" s="19">
        <f t="shared" si="4"/>
        <v>0.8</v>
      </c>
      <c r="P54" s="30">
        <f>IFERROR(VLOOKUP(O54,'(건드리지말것)'!$A$3:$B$63,2,FALSE),"")</f>
        <v>0.21190000000000001</v>
      </c>
      <c r="Q54" s="18">
        <f>IFERROR(MIN(HLOOKUP(P54,'(건드리지말것)'!$D$2:$M$3,2,1),H54),"")</f>
        <v>3</v>
      </c>
      <c r="R54" s="16">
        <f t="shared" si="5"/>
        <v>15</v>
      </c>
      <c r="S54" s="27">
        <f>IFERROR(D54*VLOOKUP(Q54,'(건드리지말것)'!$F$9:$G$17,2,FALSE)/SUM($D$39:$D$56),"")</f>
        <v>2.4629629629629628</v>
      </c>
      <c r="T54" s="51"/>
      <c r="U54" s="53"/>
    </row>
    <row r="55" spans="1:21" x14ac:dyDescent="0.3">
      <c r="A55" s="39"/>
      <c r="B55" s="43"/>
      <c r="C55" s="71" t="s">
        <v>52</v>
      </c>
      <c r="D55" s="71">
        <v>2</v>
      </c>
      <c r="E55" s="71">
        <v>43</v>
      </c>
      <c r="F55" s="71"/>
      <c r="G55" s="71"/>
      <c r="H55" s="72">
        <v>5</v>
      </c>
      <c r="I55" s="18" t="str">
        <f t="shared" si="2"/>
        <v/>
      </c>
      <c r="J55" s="71">
        <v>52.5</v>
      </c>
      <c r="K55" s="71">
        <v>25.5</v>
      </c>
      <c r="L55" s="17">
        <f t="shared" si="6"/>
        <v>10</v>
      </c>
      <c r="M55" s="46"/>
      <c r="N55" s="49"/>
      <c r="O55" s="19">
        <f t="shared" si="4"/>
        <v>-0.4</v>
      </c>
      <c r="P55" s="30">
        <f>IFERROR(VLOOKUP(O55,'(건드리지말것)'!$A$3:$B$63,2,FALSE),"")</f>
        <v>0.65539999999999998</v>
      </c>
      <c r="Q55" s="18">
        <f>IFERROR(MIN(HLOOKUP(P55,'(건드리지말것)'!$D$2:$M$3,2,1),H55),"")</f>
        <v>5</v>
      </c>
      <c r="R55" s="16">
        <f t="shared" si="5"/>
        <v>10</v>
      </c>
      <c r="S55" s="27">
        <f>IFERROR(D55*VLOOKUP(Q55,'(건드리지말것)'!$F$9:$G$17,2,FALSE)/SUM($D$39:$D$56),"")</f>
        <v>0.9555555555555556</v>
      </c>
      <c r="T55" s="51"/>
      <c r="U55" s="53"/>
    </row>
    <row r="56" spans="1:21" ht="17.25" thickBot="1" x14ac:dyDescent="0.35">
      <c r="A56" s="40"/>
      <c r="B56" s="44"/>
      <c r="C56" s="23"/>
      <c r="D56" s="23"/>
      <c r="E56" s="23"/>
      <c r="F56" s="23"/>
      <c r="G56" s="23"/>
      <c r="H56" s="24"/>
      <c r="I56" s="24" t="str">
        <f t="shared" si="2"/>
        <v/>
      </c>
      <c r="J56" s="23"/>
      <c r="K56" s="23"/>
      <c r="L56" s="23">
        <f t="shared" si="6"/>
        <v>0</v>
      </c>
      <c r="M56" s="47"/>
      <c r="N56" s="49"/>
      <c r="O56" s="25" t="str">
        <f t="shared" si="4"/>
        <v/>
      </c>
      <c r="P56" s="31" t="str">
        <f>IFERROR(VLOOKUP(O56,'(건드리지말것)'!$A$3:$B$63,2,FALSE),"")</f>
        <v/>
      </c>
      <c r="Q56" s="24" t="str">
        <f>IFERROR(MIN(HLOOKUP(P56,'(건드리지말것)'!$D$2:$M$3,2,1),H56),"")</f>
        <v/>
      </c>
      <c r="R56" s="22" t="str">
        <f t="shared" si="5"/>
        <v/>
      </c>
      <c r="S56" s="28" t="str">
        <f>IFERROR(D56*VLOOKUP(Q56,'(건드리지말것)'!$F$9:$G$17,2,FALSE)/SUM($D$39:$D$56),"")</f>
        <v/>
      </c>
      <c r="T56" s="52"/>
      <c r="U56" s="53"/>
    </row>
    <row r="57" spans="1:21" ht="17.25" thickTop="1" x14ac:dyDescent="0.3"/>
  </sheetData>
  <sheetProtection algorithmName="SHA-512" hashValue="43RCKYCp1WEy9V8aBIVPl3pC8CxIqDZVagBM6CC68XxlwAadhXRlaU0H0to1S7yF7J05rfZqkP30/ZHld4RRhg==" saltValue="52qZthv4ymLxqmQ8n4QaOg==" spinCount="100000" sheet="1" objects="1" scenarios="1" selectLockedCells="1" selectUnlockedCells="1"/>
  <mergeCells count="41">
    <mergeCell ref="J1:J2"/>
    <mergeCell ref="A1:A2"/>
    <mergeCell ref="B1:B2"/>
    <mergeCell ref="C1:C2"/>
    <mergeCell ref="D1:D2"/>
    <mergeCell ref="E1:E2"/>
    <mergeCell ref="A21:A38"/>
    <mergeCell ref="B30:B38"/>
    <mergeCell ref="B21:B29"/>
    <mergeCell ref="H1:H2"/>
    <mergeCell ref="I1:I2"/>
    <mergeCell ref="F1:F2"/>
    <mergeCell ref="G1:G2"/>
    <mergeCell ref="A48:A56"/>
    <mergeCell ref="B48:B56"/>
    <mergeCell ref="M48:M56"/>
    <mergeCell ref="L1:N1"/>
    <mergeCell ref="M3:M11"/>
    <mergeCell ref="M21:M29"/>
    <mergeCell ref="M12:M20"/>
    <mergeCell ref="M30:M38"/>
    <mergeCell ref="A39:A47"/>
    <mergeCell ref="B39:B47"/>
    <mergeCell ref="M39:M47"/>
    <mergeCell ref="B3:B11"/>
    <mergeCell ref="B12:B20"/>
    <mergeCell ref="A3:A20"/>
    <mergeCell ref="X1:AA2"/>
    <mergeCell ref="X11:AC14"/>
    <mergeCell ref="Y17:Z17"/>
    <mergeCell ref="K1:K2"/>
    <mergeCell ref="T2:U2"/>
    <mergeCell ref="N3:N56"/>
    <mergeCell ref="T48:T56"/>
    <mergeCell ref="U3:U56"/>
    <mergeCell ref="O1:U1"/>
    <mergeCell ref="T3:T11"/>
    <mergeCell ref="T12:T20"/>
    <mergeCell ref="T21:T29"/>
    <mergeCell ref="T30:T38"/>
    <mergeCell ref="T39:T47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topLeftCell="A6" workbookViewId="0">
      <selection activeCell="G18" sqref="G18"/>
    </sheetView>
  </sheetViews>
  <sheetFormatPr defaultRowHeight="16.5" x14ac:dyDescent="0.3"/>
  <sheetData>
    <row r="1" spans="1:13" ht="17.25" thickBot="1" x14ac:dyDescent="0.35">
      <c r="A1" t="s">
        <v>9</v>
      </c>
      <c r="D1" t="s">
        <v>13</v>
      </c>
    </row>
    <row r="2" spans="1:13" ht="18" thickTop="1" thickBot="1" x14ac:dyDescent="0.35">
      <c r="A2" s="3" t="s">
        <v>10</v>
      </c>
      <c r="B2" s="4" t="s">
        <v>11</v>
      </c>
      <c r="D2" s="7" t="s">
        <v>11</v>
      </c>
      <c r="E2">
        <v>0</v>
      </c>
      <c r="F2" s="1">
        <v>0.04</v>
      </c>
      <c r="G2" s="1">
        <v>0.11</v>
      </c>
      <c r="H2" s="1">
        <v>0.23</v>
      </c>
      <c r="I2" s="1">
        <v>0.4</v>
      </c>
      <c r="J2" s="1">
        <v>0.6</v>
      </c>
      <c r="K2" s="1">
        <v>0.77</v>
      </c>
      <c r="L2" s="1">
        <v>0.89</v>
      </c>
      <c r="M2" s="1">
        <v>0.96</v>
      </c>
    </row>
    <row r="3" spans="1:13" ht="17.25" thickBot="1" x14ac:dyDescent="0.35">
      <c r="A3" s="2">
        <v>3</v>
      </c>
      <c r="B3" s="2">
        <v>1.2999999999999999E-3</v>
      </c>
      <c r="D3" s="6" t="s">
        <v>5</v>
      </c>
      <c r="E3">
        <v>1</v>
      </c>
      <c r="F3" s="5">
        <v>2</v>
      </c>
      <c r="G3" s="5">
        <v>3</v>
      </c>
      <c r="H3" s="5">
        <v>4</v>
      </c>
      <c r="I3" s="5">
        <v>5</v>
      </c>
      <c r="J3" s="5">
        <v>6</v>
      </c>
      <c r="K3" s="5">
        <v>7</v>
      </c>
      <c r="L3" s="5">
        <v>8</v>
      </c>
      <c r="M3" s="5">
        <v>9</v>
      </c>
    </row>
    <row r="4" spans="1:13" ht="17.25" thickTop="1" x14ac:dyDescent="0.3">
      <c r="A4" s="2">
        <v>2.9</v>
      </c>
      <c r="B4" s="2">
        <v>1.9E-3</v>
      </c>
    </row>
    <row r="5" spans="1:13" x14ac:dyDescent="0.3">
      <c r="A5" s="2">
        <v>2.8</v>
      </c>
      <c r="B5" s="2">
        <v>2.5999999999999999E-3</v>
      </c>
    </row>
    <row r="6" spans="1:13" x14ac:dyDescent="0.3">
      <c r="A6" s="2">
        <v>2.7</v>
      </c>
      <c r="B6" s="2">
        <v>3.5000000000000001E-3</v>
      </c>
      <c r="D6" t="s">
        <v>17</v>
      </c>
      <c r="E6">
        <v>100</v>
      </c>
    </row>
    <row r="7" spans="1:13" x14ac:dyDescent="0.3">
      <c r="A7" s="2">
        <v>2.6</v>
      </c>
      <c r="B7" s="2">
        <v>4.7000000000000002E-3</v>
      </c>
      <c r="D7" t="s">
        <v>18</v>
      </c>
    </row>
    <row r="8" spans="1:13" x14ac:dyDescent="0.3">
      <c r="A8" s="2">
        <v>2.5</v>
      </c>
      <c r="B8" s="2">
        <v>6.1999999999999998E-3</v>
      </c>
    </row>
    <row r="9" spans="1:13" x14ac:dyDescent="0.3">
      <c r="A9" s="2">
        <v>2.4</v>
      </c>
      <c r="B9" s="2">
        <v>8.2000000000000007E-3</v>
      </c>
      <c r="F9">
        <v>1</v>
      </c>
      <c r="G9">
        <v>27</v>
      </c>
    </row>
    <row r="10" spans="1:13" x14ac:dyDescent="0.3">
      <c r="A10" s="2">
        <v>2.2999999999999998</v>
      </c>
      <c r="B10" s="2">
        <v>1.0699999999999999E-2</v>
      </c>
      <c r="F10">
        <v>2</v>
      </c>
      <c r="G10">
        <v>26.8</v>
      </c>
    </row>
    <row r="11" spans="1:13" x14ac:dyDescent="0.3">
      <c r="A11" s="2">
        <v>2.2000000000000002</v>
      </c>
      <c r="B11" s="2">
        <v>1.3899999999999999E-2</v>
      </c>
      <c r="F11">
        <v>3</v>
      </c>
      <c r="G11">
        <v>26.6</v>
      </c>
    </row>
    <row r="12" spans="1:13" x14ac:dyDescent="0.3">
      <c r="A12" s="2">
        <v>2.1</v>
      </c>
      <c r="B12" s="2">
        <v>1.7899999999999999E-2</v>
      </c>
      <c r="F12">
        <v>4</v>
      </c>
      <c r="G12">
        <v>26.2</v>
      </c>
    </row>
    <row r="13" spans="1:13" x14ac:dyDescent="0.3">
      <c r="A13" s="2">
        <v>2</v>
      </c>
      <c r="B13" s="2">
        <v>2.2800000000000001E-2</v>
      </c>
      <c r="F13">
        <v>5</v>
      </c>
      <c r="G13">
        <v>25.8</v>
      </c>
    </row>
    <row r="14" spans="1:13" x14ac:dyDescent="0.3">
      <c r="A14" s="2">
        <v>1.9</v>
      </c>
      <c r="B14" s="2">
        <v>2.87E-2</v>
      </c>
      <c r="F14">
        <v>6</v>
      </c>
      <c r="G14">
        <v>24.6</v>
      </c>
    </row>
    <row r="15" spans="1:13" x14ac:dyDescent="0.3">
      <c r="A15" s="2">
        <v>1.8</v>
      </c>
      <c r="B15" s="2">
        <v>3.5900000000000001E-2</v>
      </c>
      <c r="F15">
        <v>7</v>
      </c>
      <c r="G15">
        <v>22.2</v>
      </c>
    </row>
    <row r="16" spans="1:13" x14ac:dyDescent="0.3">
      <c r="A16" s="2">
        <v>1.7</v>
      </c>
      <c r="B16" s="2">
        <v>4.4600000000000001E-2</v>
      </c>
      <c r="F16">
        <v>8</v>
      </c>
      <c r="G16">
        <v>17.399999999999999</v>
      </c>
    </row>
    <row r="17" spans="1:7" x14ac:dyDescent="0.3">
      <c r="A17" s="2">
        <v>1.6</v>
      </c>
      <c r="B17" s="2">
        <v>5.4800000000000001E-2</v>
      </c>
      <c r="F17">
        <v>9</v>
      </c>
      <c r="G17">
        <v>0</v>
      </c>
    </row>
    <row r="18" spans="1:7" x14ac:dyDescent="0.3">
      <c r="A18" s="2">
        <v>1.5</v>
      </c>
      <c r="B18" s="2">
        <v>6.6799999999999998E-2</v>
      </c>
    </row>
    <row r="19" spans="1:7" x14ac:dyDescent="0.3">
      <c r="A19" s="2">
        <v>1.4</v>
      </c>
      <c r="B19" s="2">
        <v>8.0799999999999997E-2</v>
      </c>
    </row>
    <row r="20" spans="1:7" x14ac:dyDescent="0.3">
      <c r="A20" s="2">
        <v>1.3</v>
      </c>
      <c r="B20" s="2">
        <v>9.6799999999999997E-2</v>
      </c>
    </row>
    <row r="21" spans="1:7" x14ac:dyDescent="0.3">
      <c r="A21" s="2">
        <v>1.2</v>
      </c>
      <c r="B21" s="2">
        <v>0.11509999999999999</v>
      </c>
    </row>
    <row r="22" spans="1:7" x14ac:dyDescent="0.3">
      <c r="A22" s="2">
        <v>1.1000000000000001</v>
      </c>
      <c r="B22" s="2">
        <v>0.13569999999999999</v>
      </c>
    </row>
    <row r="23" spans="1:7" x14ac:dyDescent="0.3">
      <c r="A23" s="2">
        <v>1</v>
      </c>
      <c r="B23" s="2">
        <v>0.15870000000000001</v>
      </c>
    </row>
    <row r="24" spans="1:7" x14ac:dyDescent="0.3">
      <c r="A24" s="2">
        <v>0.9</v>
      </c>
      <c r="B24" s="2">
        <v>0.18410000000000001</v>
      </c>
    </row>
    <row r="25" spans="1:7" x14ac:dyDescent="0.3">
      <c r="A25" s="2">
        <v>0.8</v>
      </c>
      <c r="B25" s="2">
        <v>0.21190000000000001</v>
      </c>
    </row>
    <row r="26" spans="1:7" x14ac:dyDescent="0.3">
      <c r="A26" s="2">
        <v>0.7</v>
      </c>
      <c r="B26" s="2">
        <v>0.24199999999999999</v>
      </c>
    </row>
    <row r="27" spans="1:7" x14ac:dyDescent="0.3">
      <c r="A27" s="2">
        <v>0.6</v>
      </c>
      <c r="B27" s="2">
        <v>0.27429999999999999</v>
      </c>
    </row>
    <row r="28" spans="1:7" x14ac:dyDescent="0.3">
      <c r="A28" s="2">
        <v>0.5</v>
      </c>
      <c r="B28" s="2">
        <v>0.3085</v>
      </c>
    </row>
    <row r="29" spans="1:7" x14ac:dyDescent="0.3">
      <c r="A29" s="2">
        <v>0.4</v>
      </c>
      <c r="B29" s="2">
        <v>0.34460000000000002</v>
      </c>
    </row>
    <row r="30" spans="1:7" x14ac:dyDescent="0.3">
      <c r="A30" s="2">
        <v>0.3</v>
      </c>
      <c r="B30" s="2">
        <v>0.3821</v>
      </c>
    </row>
    <row r="31" spans="1:7" x14ac:dyDescent="0.3">
      <c r="A31" s="2">
        <v>0.2</v>
      </c>
      <c r="B31" s="2">
        <v>0.42070000000000002</v>
      </c>
    </row>
    <row r="32" spans="1:7" x14ac:dyDescent="0.3">
      <c r="A32" s="2">
        <v>0.1</v>
      </c>
      <c r="B32" s="2">
        <v>0.4602</v>
      </c>
    </row>
    <row r="33" spans="1:2" x14ac:dyDescent="0.3">
      <c r="A33" s="2">
        <v>0</v>
      </c>
      <c r="B33" s="2">
        <v>0.5</v>
      </c>
    </row>
    <row r="34" spans="1:2" x14ac:dyDescent="0.3">
      <c r="A34" s="2">
        <v>-0.1</v>
      </c>
      <c r="B34" s="2">
        <v>0.53979999999999995</v>
      </c>
    </row>
    <row r="35" spans="1:2" x14ac:dyDescent="0.3">
      <c r="A35" s="2">
        <v>-0.2</v>
      </c>
      <c r="B35" s="2">
        <v>0.57930000000000004</v>
      </c>
    </row>
    <row r="36" spans="1:2" x14ac:dyDescent="0.3">
      <c r="A36" s="2">
        <v>-0.3</v>
      </c>
      <c r="B36" s="2">
        <v>0.6179</v>
      </c>
    </row>
    <row r="37" spans="1:2" x14ac:dyDescent="0.3">
      <c r="A37" s="2">
        <v>-0.4</v>
      </c>
      <c r="B37" s="2">
        <v>0.65539999999999998</v>
      </c>
    </row>
    <row r="38" spans="1:2" x14ac:dyDescent="0.3">
      <c r="A38" s="2">
        <v>-0.5</v>
      </c>
      <c r="B38" s="2">
        <v>0.6915</v>
      </c>
    </row>
    <row r="39" spans="1:2" x14ac:dyDescent="0.3">
      <c r="A39" s="2">
        <v>-0.6</v>
      </c>
      <c r="B39" s="2">
        <v>0.72570000000000001</v>
      </c>
    </row>
    <row r="40" spans="1:2" x14ac:dyDescent="0.3">
      <c r="A40" s="2">
        <v>-0.7</v>
      </c>
      <c r="B40" s="2">
        <v>0.75800000000000001</v>
      </c>
    </row>
    <row r="41" spans="1:2" x14ac:dyDescent="0.3">
      <c r="A41" s="2">
        <v>-0.8</v>
      </c>
      <c r="B41" s="2">
        <v>0.78810000000000002</v>
      </c>
    </row>
    <row r="42" spans="1:2" x14ac:dyDescent="0.3">
      <c r="A42" s="2">
        <v>-0.9</v>
      </c>
      <c r="B42" s="2">
        <v>0.81589999999999996</v>
      </c>
    </row>
    <row r="43" spans="1:2" x14ac:dyDescent="0.3">
      <c r="A43" s="2">
        <v>-1</v>
      </c>
      <c r="B43" s="2">
        <v>0.84130000000000005</v>
      </c>
    </row>
    <row r="44" spans="1:2" x14ac:dyDescent="0.3">
      <c r="A44" s="2">
        <v>-1.1000000000000001</v>
      </c>
      <c r="B44" s="2">
        <v>0.86429999999999996</v>
      </c>
    </row>
    <row r="45" spans="1:2" x14ac:dyDescent="0.3">
      <c r="A45" s="2">
        <v>-1.2</v>
      </c>
      <c r="B45" s="2">
        <v>0.88490000000000002</v>
      </c>
    </row>
    <row r="46" spans="1:2" x14ac:dyDescent="0.3">
      <c r="A46" s="2">
        <v>-1.3</v>
      </c>
      <c r="B46" s="2">
        <v>0.9032</v>
      </c>
    </row>
    <row r="47" spans="1:2" x14ac:dyDescent="0.3">
      <c r="A47" s="2">
        <v>-1.4</v>
      </c>
      <c r="B47" s="2">
        <v>0.91920000000000002</v>
      </c>
    </row>
    <row r="48" spans="1:2" x14ac:dyDescent="0.3">
      <c r="A48" s="2">
        <v>-1.5</v>
      </c>
      <c r="B48" s="2">
        <v>0.93320000000000003</v>
      </c>
    </row>
    <row r="49" spans="1:2" x14ac:dyDescent="0.3">
      <c r="A49" s="2">
        <v>-1.6</v>
      </c>
      <c r="B49" s="2">
        <v>0.94520000000000004</v>
      </c>
    </row>
    <row r="50" spans="1:2" x14ac:dyDescent="0.3">
      <c r="A50" s="2">
        <v>-1.7</v>
      </c>
      <c r="B50" s="2">
        <v>0.95540000000000003</v>
      </c>
    </row>
    <row r="51" spans="1:2" x14ac:dyDescent="0.3">
      <c r="A51" s="2">
        <v>-1.8</v>
      </c>
      <c r="B51" s="2">
        <v>0.96409999999999996</v>
      </c>
    </row>
    <row r="52" spans="1:2" x14ac:dyDescent="0.3">
      <c r="A52" s="2">
        <v>-1.9</v>
      </c>
      <c r="B52" s="2">
        <v>0.97130000000000005</v>
      </c>
    </row>
    <row r="53" spans="1:2" x14ac:dyDescent="0.3">
      <c r="A53" s="2">
        <v>-2</v>
      </c>
      <c r="B53" s="2">
        <v>0.97719999999999996</v>
      </c>
    </row>
    <row r="54" spans="1:2" x14ac:dyDescent="0.3">
      <c r="A54" s="2">
        <v>-2.1</v>
      </c>
      <c r="B54" s="2">
        <v>0.98209999999999997</v>
      </c>
    </row>
    <row r="55" spans="1:2" x14ac:dyDescent="0.3">
      <c r="A55" s="2">
        <v>-2.2000000000000002</v>
      </c>
      <c r="B55" s="2">
        <v>0.98609999999999998</v>
      </c>
    </row>
    <row r="56" spans="1:2" x14ac:dyDescent="0.3">
      <c r="A56" s="2">
        <v>-2.2999999999999998</v>
      </c>
      <c r="B56" s="2">
        <v>0.98929999999999996</v>
      </c>
    </row>
    <row r="57" spans="1:2" x14ac:dyDescent="0.3">
      <c r="A57" s="2">
        <v>-2.4</v>
      </c>
      <c r="B57" s="2">
        <v>0.99180000000000001</v>
      </c>
    </row>
    <row r="58" spans="1:2" x14ac:dyDescent="0.3">
      <c r="A58" s="2">
        <v>-2.5</v>
      </c>
      <c r="B58" s="2">
        <v>0.99380000000000002</v>
      </c>
    </row>
    <row r="59" spans="1:2" x14ac:dyDescent="0.3">
      <c r="A59" s="2">
        <v>-2.6</v>
      </c>
      <c r="B59" s="2">
        <v>0.99529999999999996</v>
      </c>
    </row>
    <row r="60" spans="1:2" x14ac:dyDescent="0.3">
      <c r="A60" s="2">
        <v>-2.7</v>
      </c>
      <c r="B60" s="2">
        <v>0.99650000000000005</v>
      </c>
    </row>
    <row r="61" spans="1:2" x14ac:dyDescent="0.3">
      <c r="A61" s="2">
        <v>-2.8</v>
      </c>
      <c r="B61" s="2">
        <v>0.99739999999999995</v>
      </c>
    </row>
    <row r="62" spans="1:2" x14ac:dyDescent="0.3">
      <c r="A62" s="2">
        <v>-2.9</v>
      </c>
      <c r="B62" s="2">
        <v>0.99809999999999999</v>
      </c>
    </row>
    <row r="63" spans="1:2" x14ac:dyDescent="0.3">
      <c r="A63" s="2">
        <v>-3</v>
      </c>
      <c r="B63" s="2">
        <v>0.99870000000000003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6.5" x14ac:dyDescent="0.3"/>
  <sheetData>
    <row r="1" spans="1:1" x14ac:dyDescent="0.3">
      <c r="A1" t="s">
        <v>28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성적표</vt:lpstr>
      <vt:lpstr>(건드리지말것)</vt:lpstr>
      <vt:lpstr>Sheet3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성적계산기(연세대Z점수)</dc:title>
  <dc:creator>Dreamy</dc:creator>
  <cp:lastModifiedBy>op T</cp:lastModifiedBy>
  <dcterms:created xsi:type="dcterms:W3CDTF">2012-01-17T12:58:04Z</dcterms:created>
  <dcterms:modified xsi:type="dcterms:W3CDTF">2014-05-03T03:27:44Z</dcterms:modified>
</cp:coreProperties>
</file>